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umptions" sheetId="2" state="visible" r:id="rId4"/>
    <sheet name="LP_Register" sheetId="3" state="visible" r:id="rId5"/>
    <sheet name="Capital_Calls" sheetId="4" state="visible" r:id="rId6"/>
    <sheet name="Investments" sheetId="5" state="visible" r:id="rId7"/>
    <sheet name="Journal_Entries" sheetId="6" state="visible" r:id="rId8"/>
    <sheet name="Trial_Balance" sheetId="7" state="visible" r:id="rId9"/>
    <sheet name="Financials" sheetId="8" state="visible" r:id="rId10"/>
    <sheet name="LP_Statements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<sst xmlns="http://schemas.openxmlformats.org/spreadsheetml/2006/main" count="561" uniqueCount="351">
  <si>
    <t xml:space="preserve">NORTHGATE CAPITAL FUND I, LP</t>
  </si>
  <si>
    <t xml:space="preserve">Automated Fund Accounting &amp; Reporting Model</t>
  </si>
  <si>
    <t xml:space="preserve">Demo Fund — Built with Power BI + Power Automate + AI</t>
  </si>
  <si>
    <t xml:space="preserve">FUND OVERVIEW</t>
  </si>
  <si>
    <t xml:space="preserve">Fund Name</t>
  </si>
  <si>
    <t xml:space="preserve">Northgate Capital Fund I, LP</t>
  </si>
  <si>
    <t xml:space="preserve">Strategy</t>
  </si>
  <si>
    <t xml:space="preserve">Small Buyout</t>
  </si>
  <si>
    <t xml:space="preserve">Vintage Year</t>
  </si>
  <si>
    <t xml:space="preserve">2022</t>
  </si>
  <si>
    <t xml:space="preserve">Fund Size</t>
  </si>
  <si>
    <t xml:space="preserve">$150,000,000</t>
  </si>
  <si>
    <t xml:space="preserve">Currency</t>
  </si>
  <si>
    <t xml:space="preserve">USD</t>
  </si>
  <si>
    <t xml:space="preserve">Investment Period</t>
  </si>
  <si>
    <t xml:space="preserve">4 years (2022–2026)</t>
  </si>
  <si>
    <t xml:space="preserve">Fund Life</t>
  </si>
  <si>
    <t xml:space="preserve">10 years (2022–2032)</t>
  </si>
  <si>
    <t xml:space="preserve">Management Fee</t>
  </si>
  <si>
    <t xml:space="preserve">2.0% on committed capital</t>
  </si>
  <si>
    <t xml:space="preserve">Carried Interest</t>
  </si>
  <si>
    <t xml:space="preserve">20% above 8% hurdle (whole-fund)</t>
  </si>
  <si>
    <t xml:space="preserve">GP Commitment</t>
  </si>
  <si>
    <t xml:space="preserve">1% ($1,500,000)</t>
  </si>
  <si>
    <t xml:space="preserve">No. of LPs</t>
  </si>
  <si>
    <t xml:space="preserve">8</t>
  </si>
  <si>
    <t xml:space="preserve">Portfolio Companies</t>
  </si>
  <si>
    <t xml:space="preserve">4</t>
  </si>
  <si>
    <t xml:space="preserve">Domicile</t>
  </si>
  <si>
    <t xml:space="preserve">Delaware, USA</t>
  </si>
  <si>
    <t xml:space="preserve">GP / Manager</t>
  </si>
  <si>
    <t xml:space="preserve">Northgate Capital Partners, LLC</t>
  </si>
  <si>
    <t xml:space="preserve">WORKBOOK GUIDE</t>
  </si>
  <si>
    <t xml:space="preserve">Assumptions</t>
  </si>
  <si>
    <t xml:space="preserve">Fund-level inputs: fees, hurdle, vintage dates</t>
  </si>
  <si>
    <t xml:space="preserve">LP_Register</t>
  </si>
  <si>
    <t xml:space="preserve">LP commitments, capital calls, distributions, ending NAV</t>
  </si>
  <si>
    <t xml:space="preserve">Capital_Calls</t>
  </si>
  <si>
    <t xml:space="preserve">Individual call events with dates and amounts</t>
  </si>
  <si>
    <t xml:space="preserve">Investments</t>
  </si>
  <si>
    <t xml:space="preserve">Portfolio company register: cost, fair value, IRR</t>
  </si>
  <si>
    <t xml:space="preserve">Journal_Entries</t>
  </si>
  <si>
    <t xml:space="preserve">Full double-entry accounting ledger</t>
  </si>
  <si>
    <t xml:space="preserve">Trial_Balance</t>
  </si>
  <si>
    <t xml:space="preserve">Auto-aggregated balances from journal entries</t>
  </si>
  <si>
    <t xml:space="preserve">Financials</t>
  </si>
  <si>
    <t xml:space="preserve">Balance sheet and income statement</t>
  </si>
  <si>
    <t xml:space="preserve">LP_Statements</t>
  </si>
  <si>
    <t xml:space="preserve">Individual LP-level reporting package</t>
  </si>
  <si>
    <t xml:space="preserve">COLOUR LEGEND</t>
  </si>
  <si>
    <t xml:space="preserve">Blue text</t>
  </si>
  <si>
    <t xml:space="preserve">Hardcoded input (change to model scenarios)</t>
  </si>
  <si>
    <t xml:space="preserve">Black text</t>
  </si>
  <si>
    <t xml:space="preserve">Formula / calculated value</t>
  </si>
  <si>
    <t xml:space="preserve">Green text</t>
  </si>
  <si>
    <t xml:space="preserve">Cross-sheet link</t>
  </si>
  <si>
    <t xml:space="preserve">Red text</t>
  </si>
  <si>
    <t xml:space="preserve">External file link</t>
  </si>
  <si>
    <t xml:space="preserve">Yellow bg</t>
  </si>
  <si>
    <t xml:space="preserve">Key assumption — review before presenting</t>
  </si>
  <si>
    <t xml:space="preserve">FUND ASSUMPTIONS</t>
  </si>
  <si>
    <t xml:space="preserve">Parameter</t>
  </si>
  <si>
    <t xml:space="preserve">Value</t>
  </si>
  <si>
    <t xml:space="preserve">FUND DETAILS</t>
  </si>
  <si>
    <t xml:space="preserve">Fund Life (years)</t>
  </si>
  <si>
    <t xml:space="preserve">Investment Period (years)</t>
  </si>
  <si>
    <t xml:space="preserve">Total Commitments ($)</t>
  </si>
  <si>
    <t xml:space="preserve">GP Commitment ($)</t>
  </si>
  <si>
    <t xml:space="preserve">LP Commitments ($)</t>
  </si>
  <si>
    <t xml:space="preserve">FEES</t>
  </si>
  <si>
    <t xml:space="preserve">Mgmt Fee — Inv Period</t>
  </si>
  <si>
    <t xml:space="preserve">Mgmt Fee — Post-Inv Period</t>
  </si>
  <si>
    <t xml:space="preserve">Mgmt Fee Basis — Inv Period</t>
  </si>
  <si>
    <t xml:space="preserve">Committed Capital</t>
  </si>
  <si>
    <t xml:space="preserve">Mgmt Fee Basis — Post-Inv</t>
  </si>
  <si>
    <t xml:space="preserve">Invested Capital</t>
  </si>
  <si>
    <t xml:space="preserve">CARRIED INTEREST</t>
  </si>
  <si>
    <t xml:space="preserve">Carried Interest Rate</t>
  </si>
  <si>
    <t xml:space="preserve">Preferred Return (Hurdle)</t>
  </si>
  <si>
    <t xml:space="preserve">Structure</t>
  </si>
  <si>
    <t xml:space="preserve">Whole-Fund</t>
  </si>
  <si>
    <t xml:space="preserve">Catch-Up Rate</t>
  </si>
  <si>
    <t xml:space="preserve">REPORTING</t>
  </si>
  <si>
    <t xml:space="preserve">Reporting Currency</t>
  </si>
  <si>
    <t xml:space="preserve">Reporting Frequency</t>
  </si>
  <si>
    <t xml:space="preserve">Quarterly</t>
  </si>
  <si>
    <t xml:space="preserve">Fiscal Year End</t>
  </si>
  <si>
    <t xml:space="preserve">December 31</t>
  </si>
  <si>
    <t xml:space="preserve">Valuation Basis</t>
  </si>
  <si>
    <t xml:space="preserve">ASC 820 Fair Value</t>
  </si>
  <si>
    <t xml:space="preserve">LP REGISTER — NORTHGATE CAPITAL FUND I, LP</t>
  </si>
  <si>
    <t xml:space="preserve">Limited Partner</t>
  </si>
  <si>
    <t xml:space="preserve">Type</t>
  </si>
  <si>
    <t xml:space="preserve">Commitment</t>
  </si>
  <si>
    <t xml:space="preserve">% Fund</t>
  </si>
  <si>
    <t xml:space="preserve">Call 1
Q1-2022</t>
  </si>
  <si>
    <t xml:space="preserve">Call 2
Q3-2022</t>
  </si>
  <si>
    <t xml:space="preserve">Call 3
Q2-2023</t>
  </si>
  <si>
    <t xml:space="preserve">Call 4
Q1-2024</t>
  </si>
  <si>
    <t xml:space="preserve">Call 5
Q3-2024</t>
  </si>
  <si>
    <t xml:space="preserve">Total Called</t>
  </si>
  <si>
    <t xml:space="preserve">% Called</t>
  </si>
  <si>
    <t xml:space="preserve">Distributions Rcvd</t>
  </si>
  <si>
    <t xml:space="preserve">Pinecrest Endowment Fund</t>
  </si>
  <si>
    <t xml:space="preserve">Institutional – Endowment</t>
  </si>
  <si>
    <t xml:space="preserve">Lakewood Family Office</t>
  </si>
  <si>
    <t xml:space="preserve">Family Office</t>
  </si>
  <si>
    <t xml:space="preserve">Meridian Pension Trust</t>
  </si>
  <si>
    <t xml:space="preserve">Institutional – Pension</t>
  </si>
  <si>
    <t xml:space="preserve">Harborview Foundation</t>
  </si>
  <si>
    <t xml:space="preserve">Foundation</t>
  </si>
  <si>
    <t xml:space="preserve">Oakfield Insurance Co.</t>
  </si>
  <si>
    <t xml:space="preserve">Insurance Company</t>
  </si>
  <si>
    <t xml:space="preserve">Summit Sovereign Wealth</t>
  </si>
  <si>
    <t xml:space="preserve">Sovereign Wealth Fund</t>
  </si>
  <si>
    <t xml:space="preserve">Riverstone University</t>
  </si>
  <si>
    <t xml:space="preserve">University Endowment</t>
  </si>
  <si>
    <t xml:space="preserve">Crestview HNW Partners</t>
  </si>
  <si>
    <t xml:space="preserve">High Net Worth</t>
  </si>
  <si>
    <t xml:space="preserve">TOTAL / FUND LEVEL</t>
  </si>
  <si>
    <t xml:space="preserve">CAPITAL CALL SCHEDULE</t>
  </si>
  <si>
    <t xml:space="preserve">Call #</t>
  </si>
  <si>
    <t xml:space="preserve">Date</t>
  </si>
  <si>
    <t xml:space="preserve">Amount ($)</t>
  </si>
  <si>
    <t xml:space="preserve">Purpose</t>
  </si>
  <si>
    <t xml:space="preserve">Call 1</t>
  </si>
  <si>
    <t xml:space="preserve">Q1-2022</t>
  </si>
  <si>
    <t xml:space="preserve">Fund formation &amp; initial mgmt fees</t>
  </si>
  <si>
    <t xml:space="preserve">Call 2</t>
  </si>
  <si>
    <t xml:space="preserve">Q3-2022</t>
  </si>
  <si>
    <t xml:space="preserve">TechFlow Solutions acquisition</t>
  </si>
  <si>
    <t xml:space="preserve">Call 3</t>
  </si>
  <si>
    <t xml:space="preserve">Q2-2023</t>
  </si>
  <si>
    <t xml:space="preserve">HealthFirst Clinics acquisition</t>
  </si>
  <si>
    <t xml:space="preserve">Call 4</t>
  </si>
  <si>
    <t xml:space="preserve">Q1-2024</t>
  </si>
  <si>
    <t xml:space="preserve">GreenPath Logistics acquisition</t>
  </si>
  <si>
    <t xml:space="preserve">Call 5</t>
  </si>
  <si>
    <t xml:space="preserve">Q3-2024</t>
  </si>
  <si>
    <t xml:space="preserve">ClearBridge Manufacturing acquisition</t>
  </si>
  <si>
    <t xml:space="preserve">TOTAL CALLED</t>
  </si>
  <si>
    <t xml:space="preserve">CAPITAL CALL NOTICES — NORTHGATE CAPITAL FUND I, LP</t>
  </si>
  <si>
    <t xml:space="preserve">LP Name</t>
  </si>
  <si>
    <t xml:space="preserve">Commitment ($)</t>
  </si>
  <si>
    <t xml:space="preserve">Total Called ($)</t>
  </si>
  <si>
    <t xml:space="preserve">Uncalled ($)</t>
  </si>
  <si>
    <t xml:space="preserve">Distributions ($)</t>
  </si>
  <si>
    <t xml:space="preserve">Net Invested ($)</t>
  </si>
  <si>
    <t xml:space="preserve">FUND TOTAL</t>
  </si>
  <si>
    <t xml:space="preserve">PORTFOLIO INVESTMENT REGISTER — NORTHGATE CAPITAL FUND I, LP</t>
  </si>
  <si>
    <t xml:space="preserve">Company</t>
  </si>
  <si>
    <t xml:space="preserve">Sector</t>
  </si>
  <si>
    <t xml:space="preserve">Entry Date</t>
  </si>
  <si>
    <t xml:space="preserve">Exit Date</t>
  </si>
  <si>
    <t xml:space="preserve">Investment
Type</t>
  </si>
  <si>
    <t xml:space="preserve">Cost ($)</t>
  </si>
  <si>
    <t xml:space="preserve">Current FV ($)</t>
  </si>
  <si>
    <t xml:space="preserve">Unrealized
G/L ($)</t>
  </si>
  <si>
    <t xml:space="preserve">MOIC</t>
  </si>
  <si>
    <t xml:space="preserve">Status</t>
  </si>
  <si>
    <t xml:space="preserve">TechFlow Solutions</t>
  </si>
  <si>
    <t xml:space="preserve">Software / SaaS</t>
  </si>
  <si>
    <t xml:space="preserve">Jan-23</t>
  </si>
  <si>
    <t xml:space="preserve">—</t>
  </si>
  <si>
    <t xml:space="preserve">Control Buyout</t>
  </si>
  <si>
    <t xml:space="preserve">Active</t>
  </si>
  <si>
    <t xml:space="preserve">HealthFirst Clinics</t>
  </si>
  <si>
    <t xml:space="preserve">Healthcare Services</t>
  </si>
  <si>
    <t xml:space="preserve">Jun-23</t>
  </si>
  <si>
    <t xml:space="preserve">GreenPath Logistics</t>
  </si>
  <si>
    <t xml:space="preserve">Supply Chain &amp; Logistics</t>
  </si>
  <si>
    <t xml:space="preserve">Feb-24</t>
  </si>
  <si>
    <t xml:space="preserve">ClearBridge Manufacturing</t>
  </si>
  <si>
    <t xml:space="preserve">Industrial Manufacturing</t>
  </si>
  <si>
    <t xml:space="preserve">Sep-24</t>
  </si>
  <si>
    <t xml:space="preserve">PORTFOLIO TOTAL</t>
  </si>
  <si>
    <t xml:space="preserve">FUND-LEVEL PORTFOLIO METRICS</t>
  </si>
  <si>
    <t xml:space="preserve">Total Cost / Invested Capital ($)</t>
  </si>
  <si>
    <t xml:space="preserve">Total Fair Value ($)</t>
  </si>
  <si>
    <t xml:space="preserve">Total Unrealized Gain / (Loss) ($)</t>
  </si>
  <si>
    <t xml:space="preserve">Portfolio MOIC</t>
  </si>
  <si>
    <t xml:space="preserve">Gross Unrealized Return</t>
  </si>
  <si>
    <t xml:space="preserve">% Capital Deployed</t>
  </si>
  <si>
    <t xml:space="preserve">Remaining Unfunded Commitments ($)</t>
  </si>
  <si>
    <t xml:space="preserve">No. of Active Investments</t>
  </si>
  <si>
    <t xml:space="preserve">No. of Realized Investments</t>
  </si>
  <si>
    <t xml:space="preserve">JOURNAL ENTRY LEDGER — NORTHGATE CAPITAL FUND I, LP</t>
  </si>
  <si>
    <t xml:space="preserve">Entry #</t>
  </si>
  <si>
    <t xml:space="preserve">Account</t>
  </si>
  <si>
    <t xml:space="preserve">Description</t>
  </si>
  <si>
    <t xml:space="preserve">Category</t>
  </si>
  <si>
    <t xml:space="preserve">Debit ($)</t>
  </si>
  <si>
    <t xml:space="preserve">Credit ($)</t>
  </si>
  <si>
    <t xml:space="preserve">JE-001</t>
  </si>
  <si>
    <t xml:space="preserve">Jan-22</t>
  </si>
  <si>
    <t xml:space="preserve">Cash — Fund</t>
  </si>
  <si>
    <t xml:space="preserve">Capital Call 1 — fund formation (10%)</t>
  </si>
  <si>
    <t xml:space="preserve">Capital Call</t>
  </si>
  <si>
    <t xml:space="preserve">LP Capital Contributions</t>
  </si>
  <si>
    <t xml:space="preserve">GP Capital Contributions</t>
  </si>
  <si>
    <t xml:space="preserve">Capital Call 1 — GP (1%)</t>
  </si>
  <si>
    <t xml:space="preserve">JE-002</t>
  </si>
  <si>
    <t xml:space="preserve">Management Fees Expense</t>
  </si>
  <si>
    <t xml:space="preserve">Q1 2022 management fee</t>
  </si>
  <si>
    <t xml:space="preserve">Expense</t>
  </si>
  <si>
    <t xml:space="preserve">Accrued Mgmt Fees Payable</t>
  </si>
  <si>
    <t xml:space="preserve">Q1 2022 management fee payable</t>
  </si>
  <si>
    <t xml:space="preserve">Liability</t>
  </si>
  <si>
    <t xml:space="preserve">JE-003</t>
  </si>
  <si>
    <t xml:space="preserve">Mar-22</t>
  </si>
  <si>
    <t xml:space="preserve">Payment of Q1 2022 mgmt fee</t>
  </si>
  <si>
    <t xml:space="preserve">Cash</t>
  </si>
  <si>
    <t xml:space="preserve">JE-004</t>
  </si>
  <si>
    <t xml:space="preserve">Jul-22</t>
  </si>
  <si>
    <t xml:space="preserve">Capital Call 2 — TechFlow acquisition (15%)</t>
  </si>
  <si>
    <t xml:space="preserve">Capital Call 2 — LP portion</t>
  </si>
  <si>
    <t xml:space="preserve">Capital Call 2 — GP portion</t>
  </si>
  <si>
    <t xml:space="preserve">JE-005</t>
  </si>
  <si>
    <t xml:space="preserve">Aug-22</t>
  </si>
  <si>
    <t xml:space="preserve">Investment — TechFlow Solutions</t>
  </si>
  <si>
    <t xml:space="preserve">Acquisition of TechFlow Solutions</t>
  </si>
  <si>
    <t xml:space="preserve">Investment</t>
  </si>
  <si>
    <t xml:space="preserve">Payment for TechFlow Solutions</t>
  </si>
  <si>
    <t xml:space="preserve">JE-006</t>
  </si>
  <si>
    <t xml:space="preserve">Sep-22</t>
  </si>
  <si>
    <t xml:space="preserve">Q3 2022 management fee</t>
  </si>
  <si>
    <t xml:space="preserve">Q3 2022 management fee paid</t>
  </si>
  <si>
    <t xml:space="preserve">JE-007</t>
  </si>
  <si>
    <t xml:space="preserve">Apr-23</t>
  </si>
  <si>
    <t xml:space="preserve">Capital Call 3 — HealthFirst (12%)</t>
  </si>
  <si>
    <t xml:space="preserve">Capital Call 3 — LP portion</t>
  </si>
  <si>
    <t xml:space="preserve">Capital Call 3 — GP portion</t>
  </si>
  <si>
    <t xml:space="preserve">JE-008</t>
  </si>
  <si>
    <t xml:space="preserve">Investment — HealthFirst Clinics</t>
  </si>
  <si>
    <t xml:space="preserve">Acquisition of HealthFirst Clinics</t>
  </si>
  <si>
    <t xml:space="preserve">Payment for HealthFirst Clinics</t>
  </si>
  <si>
    <t xml:space="preserve">JE-009</t>
  </si>
  <si>
    <t xml:space="preserve">Dec-23</t>
  </si>
  <si>
    <t xml:space="preserve">FY 2023 management fee</t>
  </si>
  <si>
    <t xml:space="preserve">FY 2023 management fee paid</t>
  </si>
  <si>
    <t xml:space="preserve">JE-010</t>
  </si>
  <si>
    <t xml:space="preserve">Fair value adjustment Q4 2023</t>
  </si>
  <si>
    <t xml:space="preserve">Fair Value</t>
  </si>
  <si>
    <t xml:space="preserve">Net Unrealized Appreciation</t>
  </si>
  <si>
    <t xml:space="preserve">Fair value adjustment — TechFlow</t>
  </si>
  <si>
    <t xml:space="preserve">JE-011</t>
  </si>
  <si>
    <t xml:space="preserve">Fair value adjustment — HealthFirst</t>
  </si>
  <si>
    <t xml:space="preserve">JE-012</t>
  </si>
  <si>
    <t xml:space="preserve">Jan-24</t>
  </si>
  <si>
    <t xml:space="preserve">Capital Call 4 — GreenPath (10%)</t>
  </si>
  <si>
    <t xml:space="preserve">Capital Call 4 — LP portion</t>
  </si>
  <si>
    <t xml:space="preserve">Capital Call 4 — GP portion</t>
  </si>
  <si>
    <t xml:space="preserve">JE-013</t>
  </si>
  <si>
    <t xml:space="preserve">Investment — GreenPath Logistics</t>
  </si>
  <si>
    <t xml:space="preserve">Acquisition of GreenPath Logistics</t>
  </si>
  <si>
    <t xml:space="preserve">Payment for GreenPath Logistics</t>
  </si>
  <si>
    <t xml:space="preserve">JE-014</t>
  </si>
  <si>
    <t xml:space="preserve">Jul-24</t>
  </si>
  <si>
    <t xml:space="preserve">Capital Call 5 — ClearBridge (8%)</t>
  </si>
  <si>
    <t xml:space="preserve">Capital Call 5 — LP portion</t>
  </si>
  <si>
    <t xml:space="preserve">Capital Call 5 — GP portion</t>
  </si>
  <si>
    <t xml:space="preserve">JE-015</t>
  </si>
  <si>
    <t xml:space="preserve">Investment — ClearBridge Manufacturing</t>
  </si>
  <si>
    <t xml:space="preserve">Acquisition of ClearBridge Mfg</t>
  </si>
  <si>
    <t xml:space="preserve">Payment for ClearBridge Manufacturing</t>
  </si>
  <si>
    <t xml:space="preserve">JE-016</t>
  </si>
  <si>
    <t xml:space="preserve">Oct-24</t>
  </si>
  <si>
    <t xml:space="preserve">Distributions Payable</t>
  </si>
  <si>
    <t xml:space="preserve">Q4 2024 distribution declared — all LPs</t>
  </si>
  <si>
    <t xml:space="preserve">Distribution</t>
  </si>
  <si>
    <t xml:space="preserve">Return of capital to LPs</t>
  </si>
  <si>
    <t xml:space="preserve">Return of capital to GP</t>
  </si>
  <si>
    <t xml:space="preserve">JE-017</t>
  </si>
  <si>
    <t xml:space="preserve">Nov-24</t>
  </si>
  <si>
    <t xml:space="preserve">Payment of Q4 2024 distribution</t>
  </si>
  <si>
    <t xml:space="preserve">JE-018</t>
  </si>
  <si>
    <t xml:space="preserve">Dec-24</t>
  </si>
  <si>
    <t xml:space="preserve">Fair value adjustment Q4 2024</t>
  </si>
  <si>
    <t xml:space="preserve">JE-019</t>
  </si>
  <si>
    <t xml:space="preserve">JE-020</t>
  </si>
  <si>
    <t xml:space="preserve">Fair value write-down — GreenPath</t>
  </si>
  <si>
    <t xml:space="preserve">Fair value write-down Q4 2024</t>
  </si>
  <si>
    <t xml:space="preserve">JE-021</t>
  </si>
  <si>
    <t xml:space="preserve">Fair value adj Q4 2024</t>
  </si>
  <si>
    <t xml:space="preserve">Fair value adj — ClearBridge</t>
  </si>
  <si>
    <t xml:space="preserve">JE-022</t>
  </si>
  <si>
    <t xml:space="preserve">FY 2024 management fee</t>
  </si>
  <si>
    <t xml:space="preserve">FY 2024 management fee paid</t>
  </si>
  <si>
    <t xml:space="preserve">TOTALS</t>
  </si>
  <si>
    <t xml:space="preserve">TRIAL BALANCE — AS AT DECEMBER 31, 2024</t>
  </si>
  <si>
    <t xml:space="preserve">Total Debits ($)</t>
  </si>
  <si>
    <t xml:space="preserve">Total Credits ($)</t>
  </si>
  <si>
    <t xml:space="preserve">Net Balance ($)</t>
  </si>
  <si>
    <t xml:space="preserve">ASSETS</t>
  </si>
  <si>
    <t xml:space="preserve">Investment — ClearBridge Mfg</t>
  </si>
  <si>
    <t xml:space="preserve">LIABILITIES</t>
  </si>
  <si>
    <t xml:space="preserve">EQUITY / PARTNERS CAPITAL</t>
  </si>
  <si>
    <t xml:space="preserve">Distributions to LPs</t>
  </si>
  <si>
    <t xml:space="preserve">Distributions to GP</t>
  </si>
  <si>
    <t xml:space="preserve">TRIAL BALANCE TOTALS</t>
  </si>
  <si>
    <t xml:space="preserve">BALANCE CHECK (Dr = Cr)</t>
  </si>
  <si>
    <t xml:space="preserve">FINANCIAL STATEMENTS — NORTHGATE CAPITAL FUND I, LP</t>
  </si>
  <si>
    <t xml:space="preserve">STATEMENT OF OPERATIONS</t>
  </si>
  <si>
    <t xml:space="preserve">FY 2023</t>
  </si>
  <si>
    <t xml:space="preserve">FY 2024</t>
  </si>
  <si>
    <t xml:space="preserve">INCOME</t>
  </si>
  <si>
    <t xml:space="preserve">Net Unrealized Appreciation (Depreciation)</t>
  </si>
  <si>
    <t xml:space="preserve">Net Realized Gain / (Loss)</t>
  </si>
  <si>
    <t xml:space="preserve">Interest Income</t>
  </si>
  <si>
    <t xml:space="preserve">Dividend Income</t>
  </si>
  <si>
    <t xml:space="preserve">Total Income</t>
  </si>
  <si>
    <t xml:space="preserve">EXPENSES</t>
  </si>
  <si>
    <t xml:space="preserve">Management Fees</t>
  </si>
  <si>
    <t xml:space="preserve">Administration Fees</t>
  </si>
  <si>
    <t xml:space="preserve">Audit &amp; Tax Fees</t>
  </si>
  <si>
    <t xml:space="preserve">Legal Fees</t>
  </si>
  <si>
    <t xml:space="preserve">Other Expenses</t>
  </si>
  <si>
    <t xml:space="preserve">Total Expenses</t>
  </si>
  <si>
    <t xml:space="preserve">NET INCOME / (LOSS)</t>
  </si>
  <si>
    <t xml:space="preserve">STATEMENT OF ASSETS, LIABILITIES &amp; PARTNERS' CAPITAL</t>
  </si>
  <si>
    <t xml:space="preserve">Line Item</t>
  </si>
  <si>
    <t xml:space="preserve">Dec-23 ($)</t>
  </si>
  <si>
    <t xml:space="preserve">Dec-24 ($)</t>
  </si>
  <si>
    <t xml:space="preserve">Cash and Cash Equivalents</t>
  </si>
  <si>
    <t xml:space="preserve">Investments at Fair Value</t>
  </si>
  <si>
    <t xml:space="preserve">Other Assets</t>
  </si>
  <si>
    <t xml:space="preserve">TOTAL ASSETS</t>
  </si>
  <si>
    <t xml:space="preserve">Accrued Management Fees</t>
  </si>
  <si>
    <t xml:space="preserve">Other Liabilities</t>
  </si>
  <si>
    <t xml:space="preserve">TOTAL LIABILITIES</t>
  </si>
  <si>
    <t xml:space="preserve">PARTNERS' CAPITAL</t>
  </si>
  <si>
    <t xml:space="preserve">LP Capital Contributions (net)</t>
  </si>
  <si>
    <t xml:space="preserve">GP Capital Contributions (net)</t>
  </si>
  <si>
    <t xml:space="preserve">Retained Earnings / (Deficit)</t>
  </si>
  <si>
    <t xml:space="preserve">Less: Distributions Paid</t>
  </si>
  <si>
    <t xml:space="preserve">TOTAL PARTNERS' CAPITAL</t>
  </si>
  <si>
    <t xml:space="preserve">TOTAL LIABILITIES &amp; CAPITAL</t>
  </si>
  <si>
    <t xml:space="preserve">LIMITED PARTNER CAPITAL ACCOUNT STATEMENTS — FY ENDED DECEMBER 31, 2024</t>
  </si>
  <si>
    <t xml:space="preserve">Opening
NAV ($)</t>
  </si>
  <si>
    <t xml:space="preserve">Capital Called
(FY 2024) ($)</t>
  </si>
  <si>
    <t xml:space="preserve">Distributions
Rcvd ($)</t>
  </si>
  <si>
    <t xml:space="preserve">Mgmt Fee
Alloc. ($)</t>
  </si>
  <si>
    <t xml:space="preserve">Unrealized
G/L Alloc. ($)</t>
  </si>
  <si>
    <t xml:space="preserve">Closing
NAV ($)</t>
  </si>
  <si>
    <t xml:space="preserve">% of
Fund NAV</t>
  </si>
  <si>
    <t xml:space="preserve">FUND NAV SUMMARY — DECEMBER 31, 2024</t>
  </si>
  <si>
    <t xml:space="preserve">Total Partners' Capital (Closing NAV)</t>
  </si>
  <si>
    <t xml:space="preserve">Total Capital Called to Date</t>
  </si>
  <si>
    <t xml:space="preserve">Total Distributions Paid</t>
  </si>
  <si>
    <t xml:space="preserve">Net Asset Value (NAV) per $1 Committed</t>
  </si>
  <si>
    <t xml:space="preserve">Fund-Level MOIC (FV / Cost)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</si>
</sst>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-"/>
    <numFmt numFmtId="166" formatCode="0.0%;\(0.0%\);\-"/>
    <numFmt numFmtId="167" formatCode="0.00\x;\(0.00&quot;x)&quot;;\-"/>
    <numFmt numFmtId="168" formatCode="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i val="true"/>
      <sz val="13"/>
      <color rgb="FFA8D5E2"/>
      <name val="Arial"/>
      <family val="0"/>
      <charset val="1"/>
    </font>
    <font>
      <sz val="11"/>
      <color rgb="FFE8F4F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0"/>
      <color rgb="FF7B58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FF0000"/>
      <name val="Arial"/>
      <family val="0"/>
      <charset val="1"/>
    </font>
    <font>
      <sz val="10"/>
      <color rgb="FF1B5E20"/>
      <name val="Arial"/>
      <family val="0"/>
      <charset val="1"/>
    </font>
    <font>
      <sz val="10"/>
      <color rgb="FFB71C1C"/>
      <name val="Arial"/>
      <family val="0"/>
      <charset val="1"/>
    </font>
    <font>
      <sz val="10"/>
      <color rgb="FFAD1457"/>
      <name val="Arial"/>
      <family val="0"/>
      <charset val="1"/>
    </font>
    <font>
      <sz val="10"/>
      <color rgb="FF1565C0"/>
      <name val="Arial"/>
      <family val="0"/>
      <charset val="1"/>
    </font>
    <font>
      <sz val="10"/>
      <color rgb="FFE65100"/>
      <name val="Arial"/>
      <family val="0"/>
      <charset val="1"/>
    </font>
    <font>
      <sz val="10"/>
      <color rgb="FF6A1B9A"/>
      <name val="Arial"/>
      <family val="0"/>
      <charset val="1"/>
    </font>
    <font>
      <b val="true"/>
      <sz val="10"/>
      <color rgb="FF1B3A6B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0D7A8A"/>
        <bgColor rgb="FF00695C"/>
      </patternFill>
    </fill>
    <fill>
      <patternFill patternType="solid">
        <fgColor rgb="FFFFFFFF"/>
        <bgColor rgb="FFFFFDE7"/>
      </patternFill>
    </fill>
    <fill>
      <patternFill patternType="solid">
        <fgColor rgb="FFF2F2F2"/>
        <bgColor rgb="FFE8F4F7"/>
      </patternFill>
    </fill>
    <fill>
      <patternFill patternType="solid">
        <fgColor rgb="FF2E7D32"/>
        <bgColor rgb="FF558B2F"/>
      </patternFill>
    </fill>
    <fill>
      <patternFill patternType="solid">
        <fgColor rgb="FF558B2F"/>
        <bgColor rgb="FF2E7D32"/>
      </patternFill>
    </fill>
    <fill>
      <patternFill patternType="solid">
        <fgColor rgb="FFE65100"/>
        <bgColor rgb="FFB71C1C"/>
      </patternFill>
    </fill>
    <fill>
      <patternFill patternType="solid">
        <fgColor rgb="FF6A1B9A"/>
        <bgColor rgb="FF800080"/>
      </patternFill>
    </fill>
    <fill>
      <patternFill patternType="solid">
        <fgColor rgb="FFAD1457"/>
        <bgColor rgb="FFB71C1C"/>
      </patternFill>
    </fill>
    <fill>
      <patternFill patternType="solid">
        <fgColor rgb="FF00695C"/>
        <bgColor rgb="FF0D7A8A"/>
      </patternFill>
    </fill>
    <fill>
      <patternFill patternType="solid">
        <fgColor rgb="FF1565C0"/>
        <bgColor rgb="FF0D7A8A"/>
      </patternFill>
    </fill>
    <fill>
      <patternFill patternType="solid">
        <fgColor rgb="FFFFFDE7"/>
        <bgColor rgb="FFFFFFFF"/>
      </patternFill>
    </fill>
    <fill>
      <patternFill patternType="solid">
        <fgColor rgb="FF1B5E20"/>
        <bgColor rgb="FF00695C"/>
      </patternFill>
    </fill>
    <fill>
      <patternFill patternType="solid">
        <fgColor rgb="FFE8F4F7"/>
        <bgColor rgb="FFF2F2F2"/>
      </patternFill>
    </fill>
    <fill>
      <patternFill patternType="solid">
        <fgColor rgb="FF455A64"/>
        <bgColor rgb="FF1B5E2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58B2F"/>
      <rgbColor rgb="FF6A1B9A"/>
      <rgbColor rgb="FF0D7A8A"/>
      <rgbColor rgb="FFCCCCCC"/>
      <rgbColor rgb="FF808080"/>
      <rgbColor rgb="FF9999FF"/>
      <rgbColor rgb="FFAD1457"/>
      <rgbColor rgb="FFFFFDE7"/>
      <rgbColor rgb="FFE8F4F7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695C"/>
      <rgbColor rgb="FF0000FF"/>
      <rgbColor rgb="FF00CCFF"/>
      <rgbColor rgb="FFF2F2F2"/>
      <rgbColor rgb="FFCCFFCC"/>
      <rgbColor rgb="FFFFFF99"/>
      <rgbColor rgb="FFA8D5E2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5100"/>
      <rgbColor rgb="FF455A64"/>
      <rgbColor rgb="FF969696"/>
      <rgbColor rgb="FF1B3A6B"/>
      <rgbColor rgb="FF2E7D32"/>
      <rgbColor rgb="FF003300"/>
      <rgbColor rgb="FF333300"/>
      <rgbColor rgb="FFB71C1C"/>
      <rgbColor rgb="FF7B5800"/>
      <rgbColor rgb="FF333399"/>
      <rgbColor rgb="FF1B5E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6B"/>
    <pageSetUpPr fitToPage="false"/>
  </sheetPr>
  <dimension ref="B1:F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6" min="3" style="1" width="18"/>
    <col collapsed="false" customWidth="true" hidden="false" outlineLevel="0" max="7" min="7" style="1" width="3"/>
  </cols>
  <sheetData>
    <row r="1" customFormat="false" ht="7.5" hidden="false" customHeight="true" outlineLevel="0" collapsed="false"/>
    <row r="2" customFormat="false" ht="48" hidden="false" customHeight="true" outlineLevel="0" collapsed="false">
      <c r="B2" s="2" t="s">
        <v>0</v>
      </c>
      <c r="C2" s="2"/>
      <c r="D2" s="2"/>
      <c r="E2" s="2"/>
      <c r="F2" s="2"/>
    </row>
    <row r="3" customFormat="false" ht="24" hidden="false" customHeight="true" outlineLevel="0" collapsed="false">
      <c r="B3" s="3" t="s">
        <v>1</v>
      </c>
      <c r="C3" s="3"/>
      <c r="D3" s="3"/>
      <c r="E3" s="3"/>
      <c r="F3" s="3"/>
    </row>
    <row r="4" customFormat="false" ht="19.5" hidden="false" customHeight="true" outlineLevel="0" collapsed="false">
      <c r="B4" s="4" t="s">
        <v>2</v>
      </c>
      <c r="C4" s="4"/>
      <c r="D4" s="4"/>
      <c r="E4" s="4"/>
      <c r="F4" s="4"/>
    </row>
    <row r="5" customFormat="false" ht="15.75" hidden="false" customHeight="true" outlineLevel="0" collapsed="false">
      <c r="B5" s="5"/>
      <c r="C5" s="5"/>
      <c r="D5" s="5"/>
      <c r="E5" s="5"/>
      <c r="F5" s="5"/>
    </row>
    <row r="7" customFormat="false" ht="7.5" hidden="false" customHeight="true" outlineLevel="0" collapsed="false"/>
    <row r="8" customFormat="false" ht="15" hidden="false" customHeight="true" outlineLevel="0" collapsed="false">
      <c r="B8" s="6" t="s">
        <v>3</v>
      </c>
      <c r="C8" s="6"/>
      <c r="D8" s="6"/>
      <c r="E8" s="6"/>
    </row>
    <row r="9" customFormat="false" ht="18" hidden="false" customHeight="true" outlineLevel="0" collapsed="false">
      <c r="B9" s="7" t="s">
        <v>4</v>
      </c>
      <c r="C9" s="8" t="s">
        <v>5</v>
      </c>
      <c r="D9" s="8"/>
      <c r="E9" s="8"/>
    </row>
    <row r="10" customFormat="false" ht="18" hidden="false" customHeight="true" outlineLevel="0" collapsed="false">
      <c r="B10" s="7" t="s">
        <v>6</v>
      </c>
      <c r="C10" s="8" t="s">
        <v>7</v>
      </c>
      <c r="D10" s="8"/>
      <c r="E10" s="8"/>
    </row>
    <row r="11" customFormat="false" ht="18" hidden="false" customHeight="true" outlineLevel="0" collapsed="false">
      <c r="B11" s="7" t="s">
        <v>8</v>
      </c>
      <c r="C11" s="8" t="s">
        <v>9</v>
      </c>
      <c r="D11" s="8"/>
      <c r="E11" s="8"/>
    </row>
    <row r="12" customFormat="false" ht="18" hidden="false" customHeight="true" outlineLevel="0" collapsed="false">
      <c r="B12" s="7" t="s">
        <v>10</v>
      </c>
      <c r="C12" s="8" t="s">
        <v>11</v>
      </c>
      <c r="D12" s="8"/>
      <c r="E12" s="8"/>
    </row>
    <row r="13" customFormat="false" ht="18" hidden="false" customHeight="true" outlineLevel="0" collapsed="false">
      <c r="B13" s="7" t="s">
        <v>12</v>
      </c>
      <c r="C13" s="8" t="s">
        <v>13</v>
      </c>
      <c r="D13" s="8"/>
      <c r="E13" s="8"/>
    </row>
    <row r="14" customFormat="false" ht="18" hidden="false" customHeight="true" outlineLevel="0" collapsed="false">
      <c r="B14" s="7" t="s">
        <v>14</v>
      </c>
      <c r="C14" s="8" t="s">
        <v>15</v>
      </c>
      <c r="D14" s="8"/>
      <c r="E14" s="8"/>
    </row>
    <row r="15" customFormat="false" ht="18" hidden="false" customHeight="true" outlineLevel="0" collapsed="false">
      <c r="B15" s="7" t="s">
        <v>16</v>
      </c>
      <c r="C15" s="8" t="s">
        <v>17</v>
      </c>
      <c r="D15" s="8"/>
      <c r="E15" s="8"/>
    </row>
    <row r="16" customFormat="false" ht="18" hidden="false" customHeight="true" outlineLevel="0" collapsed="false">
      <c r="B16" s="7" t="s">
        <v>18</v>
      </c>
      <c r="C16" s="8" t="s">
        <v>19</v>
      </c>
      <c r="D16" s="8"/>
      <c r="E16" s="8"/>
    </row>
    <row r="17" customFormat="false" ht="18" hidden="false" customHeight="true" outlineLevel="0" collapsed="false">
      <c r="B17" s="7" t="s">
        <v>20</v>
      </c>
      <c r="C17" s="8" t="s">
        <v>21</v>
      </c>
      <c r="D17" s="8"/>
      <c r="E17" s="8"/>
    </row>
    <row r="18" customFormat="false" ht="18" hidden="false" customHeight="true" outlineLevel="0" collapsed="false">
      <c r="B18" s="7" t="s">
        <v>22</v>
      </c>
      <c r="C18" s="8" t="s">
        <v>23</v>
      </c>
      <c r="D18" s="8"/>
      <c r="E18" s="8"/>
    </row>
    <row r="19" customFormat="false" ht="18" hidden="false" customHeight="true" outlineLevel="0" collapsed="false">
      <c r="B19" s="7" t="s">
        <v>24</v>
      </c>
      <c r="C19" s="8" t="s">
        <v>25</v>
      </c>
      <c r="D19" s="8"/>
      <c r="E19" s="8"/>
    </row>
    <row r="20" customFormat="false" ht="18" hidden="false" customHeight="true" outlineLevel="0" collapsed="false">
      <c r="B20" s="7" t="s">
        <v>26</v>
      </c>
      <c r="C20" s="8" t="s">
        <v>27</v>
      </c>
      <c r="D20" s="8"/>
      <c r="E20" s="8"/>
    </row>
    <row r="21" customFormat="false" ht="18" hidden="false" customHeight="true" outlineLevel="0" collapsed="false">
      <c r="B21" s="7" t="s">
        <v>28</v>
      </c>
      <c r="C21" s="8" t="s">
        <v>29</v>
      </c>
      <c r="D21" s="8"/>
      <c r="E21" s="8"/>
    </row>
    <row r="22" customFormat="false" ht="18" hidden="false" customHeight="true" outlineLevel="0" collapsed="false">
      <c r="B22" s="7" t="s">
        <v>30</v>
      </c>
      <c r="C22" s="8" t="s">
        <v>31</v>
      </c>
      <c r="D22" s="8"/>
      <c r="E22" s="8"/>
    </row>
    <row r="24" customFormat="false" ht="15" hidden="false" customHeight="true" outlineLevel="0" collapsed="false">
      <c r="B24" s="6" t="s">
        <v>32</v>
      </c>
      <c r="C24" s="6"/>
      <c r="D24" s="6"/>
      <c r="E24" s="6"/>
    </row>
    <row r="25" customFormat="false" ht="18" hidden="false" customHeight="true" outlineLevel="0" collapsed="false">
      <c r="B25" s="9" t="s">
        <v>33</v>
      </c>
      <c r="C25" s="10" t="s">
        <v>34</v>
      </c>
      <c r="D25" s="10"/>
      <c r="E25" s="10"/>
    </row>
    <row r="26" customFormat="false" ht="18" hidden="false" customHeight="true" outlineLevel="0" collapsed="false">
      <c r="B26" s="11" t="s">
        <v>35</v>
      </c>
      <c r="C26" s="10" t="s">
        <v>36</v>
      </c>
      <c r="D26" s="10"/>
      <c r="E26" s="10"/>
    </row>
    <row r="27" customFormat="false" ht="18" hidden="false" customHeight="true" outlineLevel="0" collapsed="false">
      <c r="B27" s="12" t="s">
        <v>37</v>
      </c>
      <c r="C27" s="10" t="s">
        <v>38</v>
      </c>
      <c r="D27" s="10"/>
      <c r="E27" s="10"/>
    </row>
    <row r="28" customFormat="false" ht="18" hidden="false" customHeight="true" outlineLevel="0" collapsed="false">
      <c r="B28" s="13" t="s">
        <v>39</v>
      </c>
      <c r="C28" s="10" t="s">
        <v>40</v>
      </c>
      <c r="D28" s="10"/>
      <c r="E28" s="10"/>
    </row>
    <row r="29" customFormat="false" ht="18" hidden="false" customHeight="true" outlineLevel="0" collapsed="false">
      <c r="B29" s="14" t="s">
        <v>41</v>
      </c>
      <c r="C29" s="10" t="s">
        <v>42</v>
      </c>
      <c r="D29" s="10"/>
      <c r="E29" s="10"/>
    </row>
    <row r="30" customFormat="false" ht="18" hidden="false" customHeight="true" outlineLevel="0" collapsed="false">
      <c r="B30" s="15" t="s">
        <v>43</v>
      </c>
      <c r="C30" s="10" t="s">
        <v>44</v>
      </c>
      <c r="D30" s="10"/>
      <c r="E30" s="10"/>
    </row>
    <row r="31" customFormat="false" ht="18" hidden="false" customHeight="true" outlineLevel="0" collapsed="false">
      <c r="B31" s="16" t="s">
        <v>45</v>
      </c>
      <c r="C31" s="10" t="s">
        <v>46</v>
      </c>
      <c r="D31" s="10"/>
      <c r="E31" s="10"/>
    </row>
    <row r="32" customFormat="false" ht="18" hidden="false" customHeight="true" outlineLevel="0" collapsed="false">
      <c r="B32" s="17" t="s">
        <v>47</v>
      </c>
      <c r="C32" s="10" t="s">
        <v>48</v>
      </c>
      <c r="D32" s="10"/>
      <c r="E32" s="10"/>
    </row>
    <row r="34" customFormat="false" ht="15" hidden="false" customHeight="true" outlineLevel="0" collapsed="false">
      <c r="B34" s="6" t="s">
        <v>49</v>
      </c>
      <c r="C34" s="6"/>
      <c r="D34" s="6"/>
      <c r="E34" s="6"/>
    </row>
    <row r="35" customFormat="false" ht="15.75" hidden="false" customHeight="true" outlineLevel="0" collapsed="false">
      <c r="B35" s="18" t="s">
        <v>50</v>
      </c>
      <c r="C35" s="19" t="s">
        <v>51</v>
      </c>
      <c r="D35" s="19"/>
      <c r="E35" s="19"/>
    </row>
    <row r="36" customFormat="false" ht="15.75" hidden="false" customHeight="true" outlineLevel="0" collapsed="false">
      <c r="B36" s="7" t="s">
        <v>52</v>
      </c>
      <c r="C36" s="19" t="s">
        <v>53</v>
      </c>
      <c r="D36" s="19"/>
      <c r="E36" s="19"/>
    </row>
    <row r="37" customFormat="false" ht="15.75" hidden="false" customHeight="true" outlineLevel="0" collapsed="false">
      <c r="B37" s="20" t="s">
        <v>54</v>
      </c>
      <c r="C37" s="19" t="s">
        <v>55</v>
      </c>
      <c r="D37" s="19"/>
      <c r="E37" s="19"/>
    </row>
    <row r="38" customFormat="false" ht="15.75" hidden="false" customHeight="true" outlineLevel="0" collapsed="false">
      <c r="B38" s="21" t="s">
        <v>56</v>
      </c>
      <c r="C38" s="19" t="s">
        <v>57</v>
      </c>
      <c r="D38" s="19"/>
      <c r="E38" s="19"/>
    </row>
    <row r="39" customFormat="false" ht="15.75" hidden="false" customHeight="true" outlineLevel="0" collapsed="false">
      <c r="B39" s="22" t="s">
        <v>58</v>
      </c>
      <c r="C39" s="19" t="s">
        <v>59</v>
      </c>
      <c r="D39" s="19"/>
      <c r="E39" s="19"/>
    </row>
  </sheetData>
  <mergeCells count="33">
    <mergeCell ref="B2:F2"/>
    <mergeCell ref="B3:F3"/>
    <mergeCell ref="B4:F4"/>
    <mergeCell ref="B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B24:E24"/>
    <mergeCell ref="C25:E25"/>
    <mergeCell ref="C26:E26"/>
    <mergeCell ref="C27:E27"/>
    <mergeCell ref="C28:E28"/>
    <mergeCell ref="C29:E29"/>
    <mergeCell ref="C30:E30"/>
    <mergeCell ref="C31:E31"/>
    <mergeCell ref="C32:E32"/>
    <mergeCell ref="B34:E34"/>
    <mergeCell ref="C35:E35"/>
    <mergeCell ref="C36:E36"/>
    <mergeCell ref="C37:E37"/>
    <mergeCell ref="C38:E38"/>
    <mergeCell ref="C39:E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7A8A"/>
    <pageSetUpPr fitToPage="false"/>
  </sheetPr>
  <dimension ref="B1:C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3" min="3" style="1" width="18"/>
    <col collapsed="false" customWidth="true" hidden="false" outlineLevel="0" max="4" min="4" style="1" width="3"/>
  </cols>
  <sheetData>
    <row r="1" customFormat="false" ht="15" hidden="false" customHeight="true" outlineLevel="0" collapsed="false">
      <c r="B1" s="23" t="s">
        <v>60</v>
      </c>
      <c r="C1" s="23"/>
    </row>
    <row r="2" customFormat="false" ht="15" hidden="false" customHeight="true" outlineLevel="0" collapsed="false">
      <c r="B2" s="6" t="s">
        <v>61</v>
      </c>
      <c r="C2" s="6" t="s">
        <v>62</v>
      </c>
    </row>
    <row r="3" customFormat="false" ht="18" hidden="false" customHeight="true" outlineLevel="0" collapsed="false">
      <c r="B3" s="9" t="s">
        <v>63</v>
      </c>
      <c r="C3" s="9"/>
    </row>
    <row r="4" customFormat="false" ht="18" hidden="false" customHeight="true" outlineLevel="0" collapsed="false">
      <c r="B4" s="19" t="s">
        <v>4</v>
      </c>
      <c r="C4" s="24" t="s">
        <v>5</v>
      </c>
    </row>
    <row r="5" customFormat="false" ht="18" hidden="false" customHeight="true" outlineLevel="0" collapsed="false">
      <c r="B5" s="19" t="s">
        <v>8</v>
      </c>
      <c r="C5" s="24" t="n">
        <v>2022</v>
      </c>
    </row>
    <row r="6" customFormat="false" ht="18" hidden="false" customHeight="true" outlineLevel="0" collapsed="false">
      <c r="B6" s="19" t="s">
        <v>64</v>
      </c>
      <c r="C6" s="24" t="n">
        <v>10</v>
      </c>
    </row>
    <row r="7" customFormat="false" ht="18" hidden="false" customHeight="true" outlineLevel="0" collapsed="false">
      <c r="B7" s="19" t="s">
        <v>65</v>
      </c>
      <c r="C7" s="24" t="n">
        <v>4</v>
      </c>
    </row>
    <row r="8" customFormat="false" ht="18" hidden="false" customHeight="true" outlineLevel="0" collapsed="false">
      <c r="B8" s="19" t="s">
        <v>66</v>
      </c>
      <c r="C8" s="25" t="n">
        <v>150000000</v>
      </c>
    </row>
    <row r="9" customFormat="false" ht="18" hidden="false" customHeight="true" outlineLevel="0" collapsed="false">
      <c r="B9" s="19" t="s">
        <v>67</v>
      </c>
      <c r="C9" s="25" t="n">
        <v>1500000</v>
      </c>
    </row>
    <row r="10" customFormat="false" ht="18" hidden="false" customHeight="true" outlineLevel="0" collapsed="false">
      <c r="B10" s="19" t="s">
        <v>68</v>
      </c>
      <c r="C10" s="25" t="n">
        <v>148500000</v>
      </c>
    </row>
    <row r="11" customFormat="false" ht="18" hidden="false" customHeight="true" outlineLevel="0" collapsed="false">
      <c r="B11" s="9" t="s">
        <v>69</v>
      </c>
      <c r="C11" s="9"/>
    </row>
    <row r="12" customFormat="false" ht="18" hidden="false" customHeight="true" outlineLevel="0" collapsed="false">
      <c r="B12" s="19" t="s">
        <v>70</v>
      </c>
      <c r="C12" s="26" t="n">
        <v>0.02</v>
      </c>
    </row>
    <row r="13" customFormat="false" ht="18" hidden="false" customHeight="true" outlineLevel="0" collapsed="false">
      <c r="B13" s="19" t="s">
        <v>71</v>
      </c>
      <c r="C13" s="27" t="n">
        <v>0.02</v>
      </c>
    </row>
    <row r="14" customFormat="false" ht="18" hidden="false" customHeight="true" outlineLevel="0" collapsed="false">
      <c r="B14" s="19" t="s">
        <v>72</v>
      </c>
      <c r="C14" s="24" t="s">
        <v>73</v>
      </c>
    </row>
    <row r="15" customFormat="false" ht="18" hidden="false" customHeight="true" outlineLevel="0" collapsed="false">
      <c r="B15" s="19" t="s">
        <v>74</v>
      </c>
      <c r="C15" s="24" t="s">
        <v>75</v>
      </c>
    </row>
    <row r="16" customFormat="false" ht="18" hidden="false" customHeight="true" outlineLevel="0" collapsed="false">
      <c r="B16" s="9" t="s">
        <v>76</v>
      </c>
      <c r="C16" s="9"/>
    </row>
    <row r="17" customFormat="false" ht="18" hidden="false" customHeight="true" outlineLevel="0" collapsed="false">
      <c r="B17" s="19" t="s">
        <v>77</v>
      </c>
      <c r="C17" s="26" t="n">
        <v>0.2</v>
      </c>
    </row>
    <row r="18" customFormat="false" ht="18" hidden="false" customHeight="true" outlineLevel="0" collapsed="false">
      <c r="B18" s="19" t="s">
        <v>78</v>
      </c>
      <c r="C18" s="26" t="n">
        <v>0.08</v>
      </c>
    </row>
    <row r="19" customFormat="false" ht="18" hidden="false" customHeight="true" outlineLevel="0" collapsed="false">
      <c r="B19" s="19" t="s">
        <v>79</v>
      </c>
      <c r="C19" s="24" t="s">
        <v>80</v>
      </c>
    </row>
    <row r="20" customFormat="false" ht="18" hidden="false" customHeight="true" outlineLevel="0" collapsed="false">
      <c r="B20" s="19" t="s">
        <v>81</v>
      </c>
      <c r="C20" s="27" t="n">
        <v>1</v>
      </c>
    </row>
    <row r="21" customFormat="false" ht="18" hidden="false" customHeight="true" outlineLevel="0" collapsed="false">
      <c r="B21" s="9" t="s">
        <v>82</v>
      </c>
      <c r="C21" s="9"/>
    </row>
    <row r="22" customFormat="false" ht="18" hidden="false" customHeight="true" outlineLevel="0" collapsed="false">
      <c r="B22" s="19" t="s">
        <v>83</v>
      </c>
      <c r="C22" s="24" t="s">
        <v>13</v>
      </c>
    </row>
    <row r="23" customFormat="false" ht="18" hidden="false" customHeight="true" outlineLevel="0" collapsed="false">
      <c r="B23" s="19" t="s">
        <v>84</v>
      </c>
      <c r="C23" s="24" t="s">
        <v>85</v>
      </c>
    </row>
    <row r="24" customFormat="false" ht="18" hidden="false" customHeight="true" outlineLevel="0" collapsed="false">
      <c r="B24" s="19" t="s">
        <v>86</v>
      </c>
      <c r="C24" s="24" t="s">
        <v>87</v>
      </c>
    </row>
    <row r="25" customFormat="false" ht="18" hidden="false" customHeight="true" outlineLevel="0" collapsed="false">
      <c r="B25" s="19" t="s">
        <v>88</v>
      </c>
      <c r="C25" s="24" t="s">
        <v>89</v>
      </c>
    </row>
  </sheetData>
  <mergeCells count="5">
    <mergeCell ref="B1:C1"/>
    <mergeCell ref="B3:C3"/>
    <mergeCell ref="B11:C11"/>
    <mergeCell ref="B16:C16"/>
    <mergeCell ref="B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B1:N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5"/>
    <col collapsed="false" customWidth="true" hidden="false" outlineLevel="0" max="4" min="4" style="1" width="14"/>
    <col collapsed="false" customWidth="true" hidden="false" outlineLevel="0" max="5" min="5" style="1" width="11"/>
    <col collapsed="false" customWidth="true" hidden="false" outlineLevel="0" max="10" min="6" style="1" width="12"/>
    <col collapsed="false" customWidth="true" hidden="false" outlineLevel="0" max="11" min="11" style="1" width="14"/>
    <col collapsed="false" customWidth="true" hidden="false" outlineLevel="0" max="12" min="12" style="1" width="11"/>
    <col collapsed="false" customWidth="true" hidden="false" outlineLevel="0" max="13" min="13" style="1" width="13"/>
    <col collapsed="false" customWidth="true" hidden="false" outlineLevel="0" max="14" min="14" style="1" width="12"/>
    <col collapsed="false" customWidth="true" hidden="false" outlineLevel="0" max="15" min="15" style="1" width="3"/>
  </cols>
  <sheetData>
    <row r="1" customFormat="false" ht="15" hidden="false" customHeight="true" outlineLevel="0" collapsed="false">
      <c r="B1" s="23" t="s">
        <v>90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customFormat="false" ht="23.25" hidden="false" customHeight="true" outlineLevel="0" collapsed="false">
      <c r="B2" s="9" t="s">
        <v>91</v>
      </c>
      <c r="D2" s="6" t="s">
        <v>92</v>
      </c>
      <c r="E2" s="6" t="s">
        <v>93</v>
      </c>
      <c r="F2" s="6" t="s">
        <v>94</v>
      </c>
      <c r="G2" s="28" t="s">
        <v>95</v>
      </c>
      <c r="H2" s="28" t="s">
        <v>96</v>
      </c>
      <c r="I2" s="28" t="s">
        <v>97</v>
      </c>
      <c r="J2" s="28" t="s">
        <v>98</v>
      </c>
      <c r="K2" s="28" t="s">
        <v>99</v>
      </c>
      <c r="L2" s="29" t="s">
        <v>100</v>
      </c>
      <c r="M2" s="29" t="s">
        <v>101</v>
      </c>
      <c r="N2" s="30" t="s">
        <v>102</v>
      </c>
    </row>
    <row r="3" customFormat="false" ht="18" hidden="false" customHeight="true" outlineLevel="0" collapsed="false">
      <c r="B3" s="8" t="s">
        <v>103</v>
      </c>
      <c r="C3" s="8"/>
      <c r="D3" s="8" t="s">
        <v>104</v>
      </c>
      <c r="E3" s="25" t="n">
        <v>25000000</v>
      </c>
      <c r="F3" s="31" t="n">
        <f aca="false">E3/E$11</f>
        <v>0.166666666666667</v>
      </c>
      <c r="G3" s="32" t="n">
        <f aca="false">E3*0.1</f>
        <v>2500000</v>
      </c>
      <c r="H3" s="32" t="n">
        <f aca="false">E3*0.15</f>
        <v>3750000</v>
      </c>
      <c r="I3" s="32" t="n">
        <f aca="false">E3*0.12</f>
        <v>3000000</v>
      </c>
      <c r="J3" s="32" t="n">
        <f aca="false">E3*0.1</f>
        <v>2500000</v>
      </c>
      <c r="K3" s="32" t="n">
        <f aca="false">E3*0.08</f>
        <v>2000000</v>
      </c>
      <c r="L3" s="33" t="n">
        <f aca="false">SUM(G3:K3)</f>
        <v>13750000</v>
      </c>
      <c r="M3" s="31" t="n">
        <f aca="false">L3/E3</f>
        <v>0.55</v>
      </c>
      <c r="N3" s="32" t="n">
        <f aca="false">E3*0.053333</f>
        <v>1333325</v>
      </c>
    </row>
    <row r="4" customFormat="false" ht="18" hidden="false" customHeight="true" outlineLevel="0" collapsed="false">
      <c r="B4" s="34" t="s">
        <v>105</v>
      </c>
      <c r="C4" s="34"/>
      <c r="D4" s="34" t="s">
        <v>106</v>
      </c>
      <c r="E4" s="35" t="n">
        <v>20000000</v>
      </c>
      <c r="F4" s="36" t="n">
        <f aca="false">E4/E$11</f>
        <v>0.133333333333333</v>
      </c>
      <c r="G4" s="37" t="n">
        <f aca="false">E4*0.1</f>
        <v>2000000</v>
      </c>
      <c r="H4" s="37" t="n">
        <f aca="false">E4*0.15</f>
        <v>3000000</v>
      </c>
      <c r="I4" s="37" t="n">
        <f aca="false">E4*0.12</f>
        <v>2400000</v>
      </c>
      <c r="J4" s="37" t="n">
        <f aca="false">E4*0.1</f>
        <v>2000000</v>
      </c>
      <c r="K4" s="37" t="n">
        <f aca="false">E4*0.08</f>
        <v>1600000</v>
      </c>
      <c r="L4" s="38" t="n">
        <f aca="false">SUM(G4:K4)</f>
        <v>11000000</v>
      </c>
      <c r="M4" s="36" t="n">
        <f aca="false">L4/E4</f>
        <v>0.55</v>
      </c>
      <c r="N4" s="37" t="n">
        <f aca="false">E4*0.053333</f>
        <v>1066660</v>
      </c>
    </row>
    <row r="5" customFormat="false" ht="18" hidden="false" customHeight="true" outlineLevel="0" collapsed="false">
      <c r="B5" s="8" t="s">
        <v>107</v>
      </c>
      <c r="C5" s="8"/>
      <c r="D5" s="8" t="s">
        <v>108</v>
      </c>
      <c r="E5" s="25" t="n">
        <v>30000000</v>
      </c>
      <c r="F5" s="31" t="n">
        <f aca="false">E5/E$11</f>
        <v>0.2</v>
      </c>
      <c r="G5" s="32" t="n">
        <f aca="false">E5*0.1</f>
        <v>3000000</v>
      </c>
      <c r="H5" s="32" t="n">
        <f aca="false">E5*0.15</f>
        <v>4500000</v>
      </c>
      <c r="I5" s="32" t="n">
        <f aca="false">E5*0.12</f>
        <v>3600000</v>
      </c>
      <c r="J5" s="32" t="n">
        <f aca="false">E5*0.1</f>
        <v>3000000</v>
      </c>
      <c r="K5" s="32" t="n">
        <f aca="false">E5*0.08</f>
        <v>2400000</v>
      </c>
      <c r="L5" s="33" t="n">
        <f aca="false">SUM(G5:K5)</f>
        <v>16500000</v>
      </c>
      <c r="M5" s="31" t="n">
        <f aca="false">L5/E5</f>
        <v>0.55</v>
      </c>
      <c r="N5" s="32" t="n">
        <f aca="false">E5*0.053333</f>
        <v>1599990</v>
      </c>
    </row>
    <row r="6" customFormat="false" ht="18" hidden="false" customHeight="true" outlineLevel="0" collapsed="false">
      <c r="B6" s="34" t="s">
        <v>109</v>
      </c>
      <c r="C6" s="34"/>
      <c r="D6" s="34" t="s">
        <v>110</v>
      </c>
      <c r="E6" s="35" t="n">
        <v>15000000</v>
      </c>
      <c r="F6" s="36" t="n">
        <f aca="false">E6/E$11</f>
        <v>0.1</v>
      </c>
      <c r="G6" s="37" t="n">
        <f aca="false">E6*0.1</f>
        <v>1500000</v>
      </c>
      <c r="H6" s="37" t="n">
        <f aca="false">E6*0.15</f>
        <v>2250000</v>
      </c>
      <c r="I6" s="37" t="n">
        <f aca="false">E6*0.12</f>
        <v>1800000</v>
      </c>
      <c r="J6" s="37" t="n">
        <f aca="false">E6*0.1</f>
        <v>1500000</v>
      </c>
      <c r="K6" s="37" t="n">
        <f aca="false">E6*0.08</f>
        <v>1200000</v>
      </c>
      <c r="L6" s="38" t="n">
        <f aca="false">SUM(G6:K6)</f>
        <v>8250000</v>
      </c>
      <c r="M6" s="36" t="n">
        <f aca="false">L6/E6</f>
        <v>0.55</v>
      </c>
      <c r="N6" s="37" t="n">
        <f aca="false">E6*0.053333</f>
        <v>799995</v>
      </c>
    </row>
    <row r="7" customFormat="false" ht="18" hidden="false" customHeight="true" outlineLevel="0" collapsed="false">
      <c r="B7" s="8" t="s">
        <v>111</v>
      </c>
      <c r="C7" s="8"/>
      <c r="D7" s="8" t="s">
        <v>112</v>
      </c>
      <c r="E7" s="25" t="n">
        <v>20000000</v>
      </c>
      <c r="F7" s="31" t="n">
        <f aca="false">E7/E$11</f>
        <v>0.133333333333333</v>
      </c>
      <c r="G7" s="32" t="n">
        <f aca="false">E7*0.1</f>
        <v>2000000</v>
      </c>
      <c r="H7" s="32" t="n">
        <f aca="false">E7*0.15</f>
        <v>3000000</v>
      </c>
      <c r="I7" s="32" t="n">
        <f aca="false">E7*0.12</f>
        <v>2400000</v>
      </c>
      <c r="J7" s="32" t="n">
        <f aca="false">E7*0.1</f>
        <v>2000000</v>
      </c>
      <c r="K7" s="32" t="n">
        <f aca="false">E7*0.08</f>
        <v>1600000</v>
      </c>
      <c r="L7" s="33" t="n">
        <f aca="false">SUM(G7:K7)</f>
        <v>11000000</v>
      </c>
      <c r="M7" s="31" t="n">
        <f aca="false">L7/E7</f>
        <v>0.55</v>
      </c>
      <c r="N7" s="32" t="n">
        <f aca="false">E7*0.053333</f>
        <v>1066660</v>
      </c>
    </row>
    <row r="8" customFormat="false" ht="18" hidden="false" customHeight="true" outlineLevel="0" collapsed="false">
      <c r="B8" s="34" t="s">
        <v>113</v>
      </c>
      <c r="C8" s="34"/>
      <c r="D8" s="34" t="s">
        <v>114</v>
      </c>
      <c r="E8" s="35" t="n">
        <v>25000000</v>
      </c>
      <c r="F8" s="36" t="n">
        <f aca="false">E8/E$11</f>
        <v>0.166666666666667</v>
      </c>
      <c r="G8" s="37" t="n">
        <f aca="false">E8*0.1</f>
        <v>2500000</v>
      </c>
      <c r="H8" s="37" t="n">
        <f aca="false">E8*0.15</f>
        <v>3750000</v>
      </c>
      <c r="I8" s="37" t="n">
        <f aca="false">E8*0.12</f>
        <v>3000000</v>
      </c>
      <c r="J8" s="37" t="n">
        <f aca="false">E8*0.1</f>
        <v>2500000</v>
      </c>
      <c r="K8" s="37" t="n">
        <f aca="false">E8*0.08</f>
        <v>2000000</v>
      </c>
      <c r="L8" s="38" t="n">
        <f aca="false">SUM(G8:K8)</f>
        <v>13750000</v>
      </c>
      <c r="M8" s="36" t="n">
        <f aca="false">L8/E8</f>
        <v>0.55</v>
      </c>
      <c r="N8" s="37" t="n">
        <f aca="false">E8*0.053333</f>
        <v>1333325</v>
      </c>
    </row>
    <row r="9" customFormat="false" ht="18" hidden="false" customHeight="true" outlineLevel="0" collapsed="false">
      <c r="B9" s="8" t="s">
        <v>115</v>
      </c>
      <c r="C9" s="8"/>
      <c r="D9" s="8" t="s">
        <v>116</v>
      </c>
      <c r="E9" s="25" t="n">
        <v>10000000</v>
      </c>
      <c r="F9" s="31" t="n">
        <f aca="false">E9/E$11</f>
        <v>0.0666666666666667</v>
      </c>
      <c r="G9" s="32" t="n">
        <f aca="false">E9*0.1</f>
        <v>1000000</v>
      </c>
      <c r="H9" s="32" t="n">
        <f aca="false">E9*0.15</f>
        <v>1500000</v>
      </c>
      <c r="I9" s="32" t="n">
        <f aca="false">E9*0.12</f>
        <v>1200000</v>
      </c>
      <c r="J9" s="32" t="n">
        <f aca="false">E9*0.1</f>
        <v>1000000</v>
      </c>
      <c r="K9" s="32" t="n">
        <f aca="false">E9*0.08</f>
        <v>800000</v>
      </c>
      <c r="L9" s="33" t="n">
        <f aca="false">SUM(G9:K9)</f>
        <v>5500000</v>
      </c>
      <c r="M9" s="31" t="n">
        <f aca="false">L9/E9</f>
        <v>0.55</v>
      </c>
      <c r="N9" s="32" t="n">
        <f aca="false">E9*0.053333</f>
        <v>533330</v>
      </c>
    </row>
    <row r="10" customFormat="false" ht="18" hidden="false" customHeight="true" outlineLevel="0" collapsed="false">
      <c r="B10" s="34" t="s">
        <v>117</v>
      </c>
      <c r="C10" s="34"/>
      <c r="D10" s="34" t="s">
        <v>118</v>
      </c>
      <c r="E10" s="35" t="n">
        <v>5000000</v>
      </c>
      <c r="F10" s="36" t="n">
        <f aca="false">E10/E$11</f>
        <v>0.0333333333333333</v>
      </c>
      <c r="G10" s="37" t="n">
        <f aca="false">E10*0.1</f>
        <v>500000</v>
      </c>
      <c r="H10" s="37" t="n">
        <f aca="false">E10*0.15</f>
        <v>750000</v>
      </c>
      <c r="I10" s="37" t="n">
        <f aca="false">E10*0.12</f>
        <v>600000</v>
      </c>
      <c r="J10" s="37" t="n">
        <f aca="false">E10*0.1</f>
        <v>500000</v>
      </c>
      <c r="K10" s="37" t="n">
        <f aca="false">E10*0.08</f>
        <v>400000</v>
      </c>
      <c r="L10" s="38" t="n">
        <f aca="false">SUM(G10:K10)</f>
        <v>2750000</v>
      </c>
      <c r="M10" s="36" t="n">
        <f aca="false">L10/E10</f>
        <v>0.55</v>
      </c>
      <c r="N10" s="37" t="n">
        <f aca="false">E10*0.053333</f>
        <v>266665</v>
      </c>
    </row>
    <row r="11" customFormat="false" ht="19.5" hidden="false" customHeight="true" outlineLevel="0" collapsed="false">
      <c r="B11" s="39" t="s">
        <v>119</v>
      </c>
      <c r="C11" s="39"/>
      <c r="D11" s="40"/>
      <c r="E11" s="41" t="n">
        <f aca="false">SUM(E3:E10)</f>
        <v>150000000</v>
      </c>
      <c r="F11" s="42" t="n">
        <f aca="false">100%</f>
        <v>1</v>
      </c>
      <c r="G11" s="41" t="n">
        <f aca="false">SUM(G3:G10)</f>
        <v>15000000</v>
      </c>
      <c r="H11" s="41" t="n">
        <f aca="false">SUM(H3:H10)</f>
        <v>22500000</v>
      </c>
      <c r="I11" s="41" t="n">
        <f aca="false">SUM(I3:I10)</f>
        <v>18000000</v>
      </c>
      <c r="J11" s="41" t="n">
        <f aca="false">SUM(J3:J10)</f>
        <v>15000000</v>
      </c>
      <c r="K11" s="41" t="n">
        <f aca="false">SUM(K3:K10)</f>
        <v>12000000</v>
      </c>
      <c r="L11" s="41" t="n">
        <f aca="false">SUM(L3:L10)</f>
        <v>82500000</v>
      </c>
      <c r="M11" s="42" t="n">
        <f aca="false">L11/E11</f>
        <v>0.55</v>
      </c>
      <c r="N11" s="41" t="n">
        <f aca="false">SUM(N3:N10)</f>
        <v>7999950</v>
      </c>
    </row>
    <row r="13" customFormat="false" ht="15" hidden="false" customHeight="true" outlineLevel="0" collapsed="false">
      <c r="B13" s="9" t="s">
        <v>120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customFormat="false" ht="15" hidden="false" customHeight="true" outlineLevel="0" collapsed="false">
      <c r="B14" s="6" t="s">
        <v>121</v>
      </c>
      <c r="C14" s="6" t="s">
        <v>122</v>
      </c>
      <c r="D14" s="6" t="s">
        <v>101</v>
      </c>
      <c r="E14" s="6" t="s">
        <v>123</v>
      </c>
      <c r="F14" s="6" t="s">
        <v>124</v>
      </c>
      <c r="G14" s="6"/>
      <c r="H14" s="6"/>
      <c r="I14" s="6"/>
    </row>
    <row r="15" customFormat="false" ht="18" hidden="false" customHeight="true" outlineLevel="0" collapsed="false">
      <c r="B15" s="43" t="s">
        <v>125</v>
      </c>
      <c r="C15" s="44" t="s">
        <v>126</v>
      </c>
      <c r="D15" s="27" t="n">
        <v>0.1</v>
      </c>
      <c r="E15" s="32" t="n">
        <f aca="false">150000000*D15</f>
        <v>15000000</v>
      </c>
      <c r="F15" s="8" t="s">
        <v>127</v>
      </c>
      <c r="G15" s="8"/>
      <c r="H15" s="8"/>
      <c r="I15" s="8"/>
    </row>
    <row r="16" customFormat="false" ht="18" hidden="false" customHeight="true" outlineLevel="0" collapsed="false">
      <c r="B16" s="43" t="s">
        <v>128</v>
      </c>
      <c r="C16" s="44" t="s">
        <v>129</v>
      </c>
      <c r="D16" s="27" t="n">
        <v>0.15</v>
      </c>
      <c r="E16" s="32" t="n">
        <f aca="false">150000000*D16</f>
        <v>22500000</v>
      </c>
      <c r="F16" s="8" t="s">
        <v>130</v>
      </c>
      <c r="G16" s="8"/>
      <c r="H16" s="8"/>
      <c r="I16" s="8"/>
    </row>
    <row r="17" customFormat="false" ht="18" hidden="false" customHeight="true" outlineLevel="0" collapsed="false">
      <c r="B17" s="43" t="s">
        <v>131</v>
      </c>
      <c r="C17" s="44" t="s">
        <v>132</v>
      </c>
      <c r="D17" s="27" t="n">
        <v>0.12</v>
      </c>
      <c r="E17" s="32" t="n">
        <f aca="false">150000000*D17</f>
        <v>18000000</v>
      </c>
      <c r="F17" s="8" t="s">
        <v>133</v>
      </c>
      <c r="G17" s="8"/>
      <c r="H17" s="8"/>
      <c r="I17" s="8"/>
    </row>
    <row r="18" customFormat="false" ht="18" hidden="false" customHeight="true" outlineLevel="0" collapsed="false">
      <c r="B18" s="43" t="s">
        <v>134</v>
      </c>
      <c r="C18" s="44" t="s">
        <v>135</v>
      </c>
      <c r="D18" s="27" t="n">
        <v>0.1</v>
      </c>
      <c r="E18" s="32" t="n">
        <f aca="false">150000000*D18</f>
        <v>15000000</v>
      </c>
      <c r="F18" s="8" t="s">
        <v>136</v>
      </c>
      <c r="G18" s="8"/>
      <c r="H18" s="8"/>
      <c r="I18" s="8"/>
    </row>
    <row r="19" customFormat="false" ht="18" hidden="false" customHeight="true" outlineLevel="0" collapsed="false">
      <c r="B19" s="43" t="s">
        <v>137</v>
      </c>
      <c r="C19" s="44" t="s">
        <v>138</v>
      </c>
      <c r="D19" s="27" t="n">
        <v>0.08</v>
      </c>
      <c r="E19" s="32" t="n">
        <f aca="false">150000000*D19</f>
        <v>12000000</v>
      </c>
      <c r="F19" s="8" t="s">
        <v>139</v>
      </c>
      <c r="G19" s="8"/>
      <c r="H19" s="8"/>
      <c r="I19" s="8"/>
    </row>
    <row r="20" customFormat="false" ht="15" hidden="false" customHeight="true" outlineLevel="0" collapsed="false">
      <c r="B20" s="45" t="s">
        <v>140</v>
      </c>
      <c r="C20" s="45"/>
      <c r="D20" s="42" t="n">
        <f aca="false">SUM(D15:D19)</f>
        <v>0.55</v>
      </c>
      <c r="E20" s="41" t="n">
        <f aca="false">SUM(E15:E19)</f>
        <v>82500000</v>
      </c>
    </row>
  </sheetData>
  <mergeCells count="18">
    <mergeCell ref="B1:N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3:N13"/>
    <mergeCell ref="F14:I14"/>
    <mergeCell ref="F15:I15"/>
    <mergeCell ref="F16:I16"/>
    <mergeCell ref="F17:I17"/>
    <mergeCell ref="F18:I18"/>
    <mergeCell ref="F19:I19"/>
    <mergeCell ref="B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8B2F"/>
    <pageSetUpPr fitToPage="false"/>
  </sheetPr>
  <dimension ref="A1:L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6"/>
    <col collapsed="false" customWidth="true" hidden="false" outlineLevel="0" max="12" min="3" style="1" width="14"/>
  </cols>
  <sheetData>
    <row r="1" customFormat="false" ht="15" hidden="false" customHeight="true" outlineLevel="0" collapsed="false">
      <c r="A1" s="23" t="s">
        <v>141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customFormat="false" ht="31.5" hidden="false" customHeight="true" outlineLevel="0" collapsed="false">
      <c r="A2" s="46" t="s">
        <v>142</v>
      </c>
      <c r="B2" s="46" t="s">
        <v>143</v>
      </c>
      <c r="C2" s="46" t="s">
        <v>95</v>
      </c>
      <c r="D2" s="46" t="s">
        <v>96</v>
      </c>
      <c r="E2" s="46" t="s">
        <v>97</v>
      </c>
      <c r="F2" s="46" t="s">
        <v>98</v>
      </c>
      <c r="G2" s="46" t="s">
        <v>99</v>
      </c>
      <c r="H2" s="46" t="s">
        <v>144</v>
      </c>
      <c r="I2" s="46" t="s">
        <v>145</v>
      </c>
      <c r="J2" s="46" t="s">
        <v>101</v>
      </c>
      <c r="K2" s="46" t="s">
        <v>146</v>
      </c>
      <c r="L2" s="46" t="s">
        <v>147</v>
      </c>
    </row>
    <row r="3" customFormat="false" ht="18" hidden="false" customHeight="true" outlineLevel="0" collapsed="false">
      <c r="A3" s="47" t="s">
        <v>103</v>
      </c>
      <c r="B3" s="25" t="n">
        <v>25000000</v>
      </c>
      <c r="C3" s="32" t="n">
        <f aca="false">B3*0.1</f>
        <v>2500000</v>
      </c>
      <c r="D3" s="32" t="n">
        <f aca="false">B3*0.15</f>
        <v>3750000</v>
      </c>
      <c r="E3" s="32" t="n">
        <f aca="false">B3*0.12</f>
        <v>3000000</v>
      </c>
      <c r="F3" s="32" t="n">
        <f aca="false">B3*0.1</f>
        <v>2500000</v>
      </c>
      <c r="G3" s="32" t="n">
        <f aca="false">B3*0.08</f>
        <v>2000000</v>
      </c>
      <c r="H3" s="33" t="n">
        <f aca="false">SUM(C3:G3)</f>
        <v>13750000</v>
      </c>
      <c r="I3" s="32" t="n">
        <f aca="false">B3-H3</f>
        <v>11250000</v>
      </c>
      <c r="J3" s="31" t="n">
        <f aca="false">H3/B3</f>
        <v>0.55</v>
      </c>
      <c r="K3" s="32" t="n">
        <f aca="false">B3*0.053333</f>
        <v>1333325</v>
      </c>
      <c r="L3" s="32" t="n">
        <f aca="false">H3-K3</f>
        <v>12416675</v>
      </c>
    </row>
    <row r="4" customFormat="false" ht="18" hidden="false" customHeight="true" outlineLevel="0" collapsed="false">
      <c r="A4" s="48" t="s">
        <v>105</v>
      </c>
      <c r="B4" s="35" t="n">
        <v>20000000</v>
      </c>
      <c r="C4" s="37" t="n">
        <f aca="false">B4*0.1</f>
        <v>2000000</v>
      </c>
      <c r="D4" s="37" t="n">
        <f aca="false">B4*0.15</f>
        <v>3000000</v>
      </c>
      <c r="E4" s="37" t="n">
        <f aca="false">B4*0.12</f>
        <v>2400000</v>
      </c>
      <c r="F4" s="37" t="n">
        <f aca="false">B4*0.1</f>
        <v>2000000</v>
      </c>
      <c r="G4" s="37" t="n">
        <f aca="false">B4*0.08</f>
        <v>1600000</v>
      </c>
      <c r="H4" s="38" t="n">
        <f aca="false">SUM(C4:G4)</f>
        <v>11000000</v>
      </c>
      <c r="I4" s="37" t="n">
        <f aca="false">B4-H4</f>
        <v>9000000</v>
      </c>
      <c r="J4" s="36" t="n">
        <f aca="false">H4/B4</f>
        <v>0.55</v>
      </c>
      <c r="K4" s="37" t="n">
        <f aca="false">B4*0.053333</f>
        <v>1066660</v>
      </c>
      <c r="L4" s="37" t="n">
        <f aca="false">H4-K4</f>
        <v>9933340</v>
      </c>
    </row>
    <row r="5" customFormat="false" ht="18" hidden="false" customHeight="true" outlineLevel="0" collapsed="false">
      <c r="A5" s="47" t="s">
        <v>107</v>
      </c>
      <c r="B5" s="25" t="n">
        <v>30000000</v>
      </c>
      <c r="C5" s="32" t="n">
        <f aca="false">B5*0.1</f>
        <v>3000000</v>
      </c>
      <c r="D5" s="32" t="n">
        <f aca="false">B5*0.15</f>
        <v>4500000</v>
      </c>
      <c r="E5" s="32" t="n">
        <f aca="false">B5*0.12</f>
        <v>3600000</v>
      </c>
      <c r="F5" s="32" t="n">
        <f aca="false">B5*0.1</f>
        <v>3000000</v>
      </c>
      <c r="G5" s="32" t="n">
        <f aca="false">B5*0.08</f>
        <v>2400000</v>
      </c>
      <c r="H5" s="33" t="n">
        <f aca="false">SUM(C5:G5)</f>
        <v>16500000</v>
      </c>
      <c r="I5" s="32" t="n">
        <f aca="false">B5-H5</f>
        <v>13500000</v>
      </c>
      <c r="J5" s="31" t="n">
        <f aca="false">H5/B5</f>
        <v>0.55</v>
      </c>
      <c r="K5" s="32" t="n">
        <f aca="false">B5*0.053333</f>
        <v>1599990</v>
      </c>
      <c r="L5" s="32" t="n">
        <f aca="false">H5-K5</f>
        <v>14900010</v>
      </c>
    </row>
    <row r="6" customFormat="false" ht="18" hidden="false" customHeight="true" outlineLevel="0" collapsed="false">
      <c r="A6" s="48" t="s">
        <v>109</v>
      </c>
      <c r="B6" s="35" t="n">
        <v>15000000</v>
      </c>
      <c r="C6" s="37" t="n">
        <f aca="false">B6*0.1</f>
        <v>1500000</v>
      </c>
      <c r="D6" s="37" t="n">
        <f aca="false">B6*0.15</f>
        <v>2250000</v>
      </c>
      <c r="E6" s="37" t="n">
        <f aca="false">B6*0.12</f>
        <v>1800000</v>
      </c>
      <c r="F6" s="37" t="n">
        <f aca="false">B6*0.1</f>
        <v>1500000</v>
      </c>
      <c r="G6" s="37" t="n">
        <f aca="false">B6*0.08</f>
        <v>1200000</v>
      </c>
      <c r="H6" s="38" t="n">
        <f aca="false">SUM(C6:G6)</f>
        <v>8250000</v>
      </c>
      <c r="I6" s="37" t="n">
        <f aca="false">B6-H6</f>
        <v>6750000</v>
      </c>
      <c r="J6" s="36" t="n">
        <f aca="false">H6/B6</f>
        <v>0.55</v>
      </c>
      <c r="K6" s="37" t="n">
        <f aca="false">B6*0.053333</f>
        <v>799995</v>
      </c>
      <c r="L6" s="37" t="n">
        <f aca="false">H6-K6</f>
        <v>7450005</v>
      </c>
    </row>
    <row r="7" customFormat="false" ht="18" hidden="false" customHeight="true" outlineLevel="0" collapsed="false">
      <c r="A7" s="47" t="s">
        <v>111</v>
      </c>
      <c r="B7" s="25" t="n">
        <v>20000000</v>
      </c>
      <c r="C7" s="32" t="n">
        <f aca="false">B7*0.1</f>
        <v>2000000</v>
      </c>
      <c r="D7" s="32" t="n">
        <f aca="false">B7*0.15</f>
        <v>3000000</v>
      </c>
      <c r="E7" s="32" t="n">
        <f aca="false">B7*0.12</f>
        <v>2400000</v>
      </c>
      <c r="F7" s="32" t="n">
        <f aca="false">B7*0.1</f>
        <v>2000000</v>
      </c>
      <c r="G7" s="32" t="n">
        <f aca="false">B7*0.08</f>
        <v>1600000</v>
      </c>
      <c r="H7" s="33" t="n">
        <f aca="false">SUM(C7:G7)</f>
        <v>11000000</v>
      </c>
      <c r="I7" s="32" t="n">
        <f aca="false">B7-H7</f>
        <v>9000000</v>
      </c>
      <c r="J7" s="31" t="n">
        <f aca="false">H7/B7</f>
        <v>0.55</v>
      </c>
      <c r="K7" s="32" t="n">
        <f aca="false">B7*0.053333</f>
        <v>1066660</v>
      </c>
      <c r="L7" s="32" t="n">
        <f aca="false">H7-K7</f>
        <v>9933340</v>
      </c>
    </row>
    <row r="8" customFormat="false" ht="18" hidden="false" customHeight="true" outlineLevel="0" collapsed="false">
      <c r="A8" s="48" t="s">
        <v>113</v>
      </c>
      <c r="B8" s="35" t="n">
        <v>25000000</v>
      </c>
      <c r="C8" s="37" t="n">
        <f aca="false">B8*0.1</f>
        <v>2500000</v>
      </c>
      <c r="D8" s="37" t="n">
        <f aca="false">B8*0.15</f>
        <v>3750000</v>
      </c>
      <c r="E8" s="37" t="n">
        <f aca="false">B8*0.12</f>
        <v>3000000</v>
      </c>
      <c r="F8" s="37" t="n">
        <f aca="false">B8*0.1</f>
        <v>2500000</v>
      </c>
      <c r="G8" s="37" t="n">
        <f aca="false">B8*0.08</f>
        <v>2000000</v>
      </c>
      <c r="H8" s="38" t="n">
        <f aca="false">SUM(C8:G8)</f>
        <v>13750000</v>
      </c>
      <c r="I8" s="37" t="n">
        <f aca="false">B8-H8</f>
        <v>11250000</v>
      </c>
      <c r="J8" s="36" t="n">
        <f aca="false">H8/B8</f>
        <v>0.55</v>
      </c>
      <c r="K8" s="37" t="n">
        <f aca="false">B8*0.053333</f>
        <v>1333325</v>
      </c>
      <c r="L8" s="37" t="n">
        <f aca="false">H8-K8</f>
        <v>12416675</v>
      </c>
    </row>
    <row r="9" customFormat="false" ht="18" hidden="false" customHeight="true" outlineLevel="0" collapsed="false">
      <c r="A9" s="47" t="s">
        <v>115</v>
      </c>
      <c r="B9" s="25" t="n">
        <v>10000000</v>
      </c>
      <c r="C9" s="32" t="n">
        <f aca="false">B9*0.1</f>
        <v>1000000</v>
      </c>
      <c r="D9" s="32" t="n">
        <f aca="false">B9*0.15</f>
        <v>1500000</v>
      </c>
      <c r="E9" s="32" t="n">
        <f aca="false">B9*0.12</f>
        <v>1200000</v>
      </c>
      <c r="F9" s="32" t="n">
        <f aca="false">B9*0.1</f>
        <v>1000000</v>
      </c>
      <c r="G9" s="32" t="n">
        <f aca="false">B9*0.08</f>
        <v>800000</v>
      </c>
      <c r="H9" s="33" t="n">
        <f aca="false">SUM(C9:G9)</f>
        <v>5500000</v>
      </c>
      <c r="I9" s="32" t="n">
        <f aca="false">B9-H9</f>
        <v>4500000</v>
      </c>
      <c r="J9" s="31" t="n">
        <f aca="false">H9/B9</f>
        <v>0.55</v>
      </c>
      <c r="K9" s="32" t="n">
        <f aca="false">B9*0.053333</f>
        <v>533330</v>
      </c>
      <c r="L9" s="32" t="n">
        <f aca="false">H9-K9</f>
        <v>4966670</v>
      </c>
    </row>
    <row r="10" customFormat="false" ht="18" hidden="false" customHeight="true" outlineLevel="0" collapsed="false">
      <c r="A10" s="48" t="s">
        <v>117</v>
      </c>
      <c r="B10" s="35" t="n">
        <v>5000000</v>
      </c>
      <c r="C10" s="37" t="n">
        <f aca="false">B10*0.1</f>
        <v>500000</v>
      </c>
      <c r="D10" s="37" t="n">
        <f aca="false">B10*0.15</f>
        <v>750000</v>
      </c>
      <c r="E10" s="37" t="n">
        <f aca="false">B10*0.12</f>
        <v>600000</v>
      </c>
      <c r="F10" s="37" t="n">
        <f aca="false">B10*0.1</f>
        <v>500000</v>
      </c>
      <c r="G10" s="37" t="n">
        <f aca="false">B10*0.08</f>
        <v>400000</v>
      </c>
      <c r="H10" s="38" t="n">
        <f aca="false">SUM(C10:G10)</f>
        <v>2750000</v>
      </c>
      <c r="I10" s="37" t="n">
        <f aca="false">B10-H10</f>
        <v>2250000</v>
      </c>
      <c r="J10" s="36" t="n">
        <f aca="false">H10/B10</f>
        <v>0.55</v>
      </c>
      <c r="K10" s="37" t="n">
        <f aca="false">B10*0.053333</f>
        <v>266665</v>
      </c>
      <c r="L10" s="37" t="n">
        <f aca="false">H10-K10</f>
        <v>2483335</v>
      </c>
    </row>
    <row r="11" customFormat="false" ht="15" hidden="false" customHeight="true" outlineLevel="0" collapsed="false">
      <c r="A11" s="39" t="s">
        <v>148</v>
      </c>
      <c r="B11" s="41" t="n">
        <f aca="false">SUM(B3:B10)</f>
        <v>150000000</v>
      </c>
      <c r="C11" s="41" t="n">
        <f aca="false">SUM(C3:C10)</f>
        <v>15000000</v>
      </c>
      <c r="D11" s="41" t="n">
        <f aca="false">SUM(D3:D10)</f>
        <v>22500000</v>
      </c>
      <c r="E11" s="41" t="n">
        <f aca="false">SUM(E3:E10)</f>
        <v>18000000</v>
      </c>
      <c r="F11" s="41" t="n">
        <f aca="false">SUM(F3:F10)</f>
        <v>15000000</v>
      </c>
      <c r="G11" s="41" t="n">
        <f aca="false">SUM(G3:G10)</f>
        <v>12000000</v>
      </c>
      <c r="H11" s="41" t="n">
        <f aca="false">SUM(H3:H10)</f>
        <v>82500000</v>
      </c>
      <c r="I11" s="41" t="n">
        <f aca="false">SUM(I3:I10)</f>
        <v>67500000</v>
      </c>
      <c r="J11" s="42" t="n">
        <f aca="false">H11/B11</f>
        <v>0.55</v>
      </c>
      <c r="K11" s="41" t="n">
        <f aca="false">SUM(K3:K10)</f>
        <v>7999950</v>
      </c>
      <c r="L11" s="41" t="n">
        <f aca="false">SUM(L3:L10)</f>
        <v>74500050</v>
      </c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5100"/>
    <pageSetUpPr fitToPage="false"/>
  </sheetPr>
  <dimension ref="B1:K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6"/>
    <col collapsed="false" customWidth="true" hidden="false" outlineLevel="0" max="4" min="3" style="1" width="14"/>
    <col collapsed="false" customWidth="true" hidden="false" outlineLevel="0" max="5" min="5" style="1" width="12"/>
    <col collapsed="false" customWidth="true" hidden="false" outlineLevel="0" max="8" min="6" style="1" width="14"/>
    <col collapsed="false" customWidth="true" hidden="false" outlineLevel="0" max="9" min="9" style="1" width="12"/>
    <col collapsed="false" customWidth="true" hidden="false" outlineLevel="0" max="10" min="10" style="1" width="14"/>
    <col collapsed="false" customWidth="true" hidden="false" outlineLevel="0" max="11" min="11" style="1" width="10"/>
    <col collapsed="false" customWidth="true" hidden="false" outlineLevel="0" max="12" min="12" style="1" width="4"/>
  </cols>
  <sheetData>
    <row r="1" customFormat="false" ht="15" hidden="false" customHeight="true" outlineLevel="0" collapsed="false">
      <c r="B1" s="23" t="s">
        <v>149</v>
      </c>
      <c r="C1" s="23"/>
      <c r="D1" s="23"/>
      <c r="E1" s="23"/>
      <c r="F1" s="23"/>
      <c r="G1" s="23"/>
      <c r="H1" s="23"/>
      <c r="I1" s="23"/>
      <c r="J1" s="23"/>
      <c r="K1" s="23"/>
    </row>
    <row r="2" customFormat="false" ht="31.5" hidden="false" customHeight="true" outlineLevel="0" collapsed="false">
      <c r="B2" s="46" t="s">
        <v>150</v>
      </c>
      <c r="C2" s="46" t="s">
        <v>151</v>
      </c>
      <c r="D2" s="46" t="s">
        <v>152</v>
      </c>
      <c r="E2" s="46" t="s">
        <v>153</v>
      </c>
      <c r="F2" s="46" t="s">
        <v>154</v>
      </c>
      <c r="G2" s="46" t="s">
        <v>155</v>
      </c>
      <c r="H2" s="46" t="s">
        <v>156</v>
      </c>
      <c r="I2" s="46" t="s">
        <v>157</v>
      </c>
      <c r="J2" s="46" t="s">
        <v>158</v>
      </c>
      <c r="K2" s="46" t="s">
        <v>159</v>
      </c>
    </row>
    <row r="3" customFormat="false" ht="19.5" hidden="false" customHeight="true" outlineLevel="0" collapsed="false">
      <c r="B3" s="18" t="s">
        <v>160</v>
      </c>
      <c r="C3" s="8" t="s">
        <v>161</v>
      </c>
      <c r="D3" s="44" t="s">
        <v>162</v>
      </c>
      <c r="E3" s="44" t="s">
        <v>163</v>
      </c>
      <c r="F3" s="8" t="s">
        <v>164</v>
      </c>
      <c r="G3" s="25" t="n">
        <v>35000000</v>
      </c>
      <c r="H3" s="49" t="n">
        <v>52000000</v>
      </c>
      <c r="I3" s="50" t="n">
        <f aca="false">H3-G3</f>
        <v>17000000</v>
      </c>
      <c r="J3" s="51" t="n">
        <f aca="false">H3/G3</f>
        <v>1.48571428571429</v>
      </c>
      <c r="K3" s="44" t="s">
        <v>165</v>
      </c>
    </row>
    <row r="4" customFormat="false" ht="19.5" hidden="false" customHeight="true" outlineLevel="0" collapsed="false">
      <c r="B4" s="52" t="s">
        <v>166</v>
      </c>
      <c r="C4" s="34" t="s">
        <v>167</v>
      </c>
      <c r="D4" s="53" t="s">
        <v>168</v>
      </c>
      <c r="E4" s="53" t="s">
        <v>163</v>
      </c>
      <c r="F4" s="34" t="s">
        <v>164</v>
      </c>
      <c r="G4" s="35" t="n">
        <v>28000000</v>
      </c>
      <c r="H4" s="49" t="n">
        <v>31000000</v>
      </c>
      <c r="I4" s="54" t="n">
        <f aca="false">H4-G4</f>
        <v>3000000</v>
      </c>
      <c r="J4" s="55" t="n">
        <f aca="false">H4/G4</f>
        <v>1.10714285714286</v>
      </c>
      <c r="K4" s="53" t="s">
        <v>165</v>
      </c>
    </row>
    <row r="5" customFormat="false" ht="19.5" hidden="false" customHeight="true" outlineLevel="0" collapsed="false">
      <c r="B5" s="18" t="s">
        <v>169</v>
      </c>
      <c r="C5" s="8" t="s">
        <v>170</v>
      </c>
      <c r="D5" s="44" t="s">
        <v>171</v>
      </c>
      <c r="E5" s="44" t="s">
        <v>163</v>
      </c>
      <c r="F5" s="8" t="s">
        <v>164</v>
      </c>
      <c r="G5" s="25" t="n">
        <v>22000000</v>
      </c>
      <c r="H5" s="49" t="n">
        <v>20000000</v>
      </c>
      <c r="I5" s="56" t="n">
        <f aca="false">H5-G5</f>
        <v>-2000000</v>
      </c>
      <c r="J5" s="51" t="n">
        <f aca="false">H5/G5</f>
        <v>0.909090909090909</v>
      </c>
      <c r="K5" s="44" t="s">
        <v>165</v>
      </c>
    </row>
    <row r="6" customFormat="false" ht="19.5" hidden="false" customHeight="true" outlineLevel="0" collapsed="false">
      <c r="B6" s="52" t="s">
        <v>172</v>
      </c>
      <c r="C6" s="34" t="s">
        <v>173</v>
      </c>
      <c r="D6" s="53" t="s">
        <v>174</v>
      </c>
      <c r="E6" s="53" t="s">
        <v>163</v>
      </c>
      <c r="F6" s="34" t="s">
        <v>164</v>
      </c>
      <c r="G6" s="35" t="n">
        <v>18000000</v>
      </c>
      <c r="H6" s="49" t="n">
        <v>19000000</v>
      </c>
      <c r="I6" s="54" t="n">
        <f aca="false">H6-G6</f>
        <v>1000000</v>
      </c>
      <c r="J6" s="55" t="n">
        <f aca="false">H6/G6</f>
        <v>1.05555555555556</v>
      </c>
      <c r="K6" s="53" t="s">
        <v>165</v>
      </c>
    </row>
    <row r="7" customFormat="false" ht="19.5" hidden="false" customHeight="true" outlineLevel="0" collapsed="false">
      <c r="B7" s="39" t="s">
        <v>175</v>
      </c>
      <c r="G7" s="41" t="n">
        <f aca="false">SUM(G3:G6)</f>
        <v>103000000</v>
      </c>
      <c r="H7" s="41" t="n">
        <f aca="false">SUM(H3:H6)</f>
        <v>122000000</v>
      </c>
      <c r="I7" s="41" t="n">
        <f aca="false">SUM(I3:I6)</f>
        <v>19000000</v>
      </c>
      <c r="J7" s="57" t="n">
        <f aca="false">H7/G7</f>
        <v>1.18446601941748</v>
      </c>
    </row>
    <row r="9" customFormat="false" ht="15" hidden="false" customHeight="true" outlineLevel="0" collapsed="false">
      <c r="B9" s="9" t="s">
        <v>176</v>
      </c>
      <c r="C9" s="9"/>
      <c r="D9" s="9"/>
      <c r="E9" s="9"/>
      <c r="F9" s="9"/>
      <c r="G9" s="9"/>
      <c r="H9" s="9"/>
      <c r="I9" s="9"/>
      <c r="J9" s="9"/>
      <c r="K9" s="9"/>
    </row>
    <row r="10" customFormat="false" ht="18" hidden="false" customHeight="true" outlineLevel="0" collapsed="false">
      <c r="B10" s="19" t="s">
        <v>177</v>
      </c>
      <c r="C10" s="19"/>
      <c r="D10" s="19"/>
      <c r="E10" s="38" t="n">
        <f aca="false">G7</f>
        <v>103000000</v>
      </c>
    </row>
    <row r="11" customFormat="false" ht="18" hidden="false" customHeight="true" outlineLevel="0" collapsed="false">
      <c r="B11" s="19" t="s">
        <v>178</v>
      </c>
      <c r="C11" s="19"/>
      <c r="D11" s="19"/>
      <c r="E11" s="38" t="n">
        <f aca="false">H7</f>
        <v>122000000</v>
      </c>
    </row>
    <row r="12" customFormat="false" ht="18" hidden="false" customHeight="true" outlineLevel="0" collapsed="false">
      <c r="B12" s="19" t="s">
        <v>179</v>
      </c>
      <c r="C12" s="19"/>
      <c r="D12" s="19"/>
      <c r="E12" s="38" t="n">
        <f aca="false">I7</f>
        <v>19000000</v>
      </c>
    </row>
    <row r="13" customFormat="false" ht="18" hidden="false" customHeight="true" outlineLevel="0" collapsed="false">
      <c r="B13" s="19" t="s">
        <v>180</v>
      </c>
      <c r="C13" s="19"/>
      <c r="D13" s="19"/>
      <c r="E13" s="58" t="n">
        <f aca="false">H7/G7</f>
        <v>1.18446601941748</v>
      </c>
    </row>
    <row r="14" customFormat="false" ht="18" hidden="false" customHeight="true" outlineLevel="0" collapsed="false">
      <c r="B14" s="19" t="s">
        <v>181</v>
      </c>
      <c r="C14" s="19"/>
      <c r="D14" s="19"/>
      <c r="E14" s="59" t="n">
        <f aca="false">I7/G7</f>
        <v>0.184466019417476</v>
      </c>
    </row>
    <row r="15" customFormat="false" ht="18" hidden="false" customHeight="true" outlineLevel="0" collapsed="false">
      <c r="B15" s="19" t="s">
        <v>182</v>
      </c>
      <c r="C15" s="19"/>
      <c r="D15" s="19"/>
      <c r="E15" s="59" t="n">
        <f aca="false">103000000/150000000</f>
        <v>0.686666666666667</v>
      </c>
    </row>
    <row r="16" customFormat="false" ht="18" hidden="false" customHeight="true" outlineLevel="0" collapsed="false">
      <c r="B16" s="19" t="s">
        <v>183</v>
      </c>
      <c r="C16" s="19"/>
      <c r="D16" s="19"/>
      <c r="E16" s="38" t="n">
        <f aca="false">150000000-82500000</f>
        <v>67500000</v>
      </c>
    </row>
    <row r="17" customFormat="false" ht="18" hidden="false" customHeight="true" outlineLevel="0" collapsed="false">
      <c r="B17" s="19" t="s">
        <v>184</v>
      </c>
      <c r="C17" s="19"/>
      <c r="D17" s="19"/>
      <c r="E17" s="60" t="n">
        <f aca="false">4</f>
        <v>4</v>
      </c>
    </row>
    <row r="18" customFormat="false" ht="18" hidden="false" customHeight="true" outlineLevel="0" collapsed="false">
      <c r="B18" s="19" t="s">
        <v>185</v>
      </c>
      <c r="C18" s="19"/>
      <c r="D18" s="19"/>
      <c r="E18" s="60" t="n">
        <f aca="false">0</f>
        <v>0</v>
      </c>
    </row>
  </sheetData>
  <mergeCells count="11">
    <mergeCell ref="B1:K1"/>
    <mergeCell ref="B9:K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1B9A"/>
    <pageSetUpPr fitToPage="false"/>
  </sheetPr>
  <dimension ref="A1:G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0"/>
    <col collapsed="false" customWidth="true" hidden="false" outlineLevel="0" max="3" min="3" style="1" width="28"/>
    <col collapsed="false" customWidth="true" hidden="false" outlineLevel="0" max="4" min="4" style="1" width="36"/>
    <col collapsed="false" customWidth="true" hidden="false" outlineLevel="0" max="5" min="5" style="1" width="18"/>
    <col collapsed="false" customWidth="true" hidden="false" outlineLevel="0" max="7" min="6" style="1" width="16"/>
    <col collapsed="false" customWidth="true" hidden="false" outlineLevel="0" max="8" min="8" style="1" width="4"/>
  </cols>
  <sheetData>
    <row r="1" customFormat="false" ht="15" hidden="false" customHeight="true" outlineLevel="0" collapsed="false">
      <c r="A1" s="23" t="s">
        <v>186</v>
      </c>
      <c r="B1" s="23"/>
      <c r="C1" s="23"/>
      <c r="D1" s="23"/>
      <c r="E1" s="23"/>
      <c r="F1" s="23"/>
      <c r="G1" s="23"/>
    </row>
    <row r="2" customFormat="false" ht="18" hidden="false" customHeight="true" outlineLevel="0" collapsed="false">
      <c r="A2" s="6" t="s">
        <v>187</v>
      </c>
      <c r="B2" s="6" t="s">
        <v>122</v>
      </c>
      <c r="C2" s="6" t="s">
        <v>188</v>
      </c>
      <c r="D2" s="6" t="s">
        <v>189</v>
      </c>
      <c r="E2" s="6" t="s">
        <v>190</v>
      </c>
      <c r="F2" s="6" t="s">
        <v>191</v>
      </c>
      <c r="G2" s="6" t="s">
        <v>192</v>
      </c>
    </row>
    <row r="3" customFormat="false" ht="15.75" hidden="false" customHeight="true" outlineLevel="0" collapsed="false">
      <c r="A3" s="43" t="s">
        <v>193</v>
      </c>
      <c r="B3" s="44" t="s">
        <v>194</v>
      </c>
      <c r="C3" s="61" t="s">
        <v>195</v>
      </c>
      <c r="D3" s="8" t="s">
        <v>196</v>
      </c>
      <c r="E3" s="43" t="s">
        <v>197</v>
      </c>
      <c r="F3" s="25" t="n">
        <v>15000000</v>
      </c>
      <c r="G3" s="25"/>
    </row>
    <row r="4" customFormat="false" ht="15.75" hidden="false" customHeight="true" outlineLevel="0" collapsed="false">
      <c r="A4" s="62" t="s">
        <v>193</v>
      </c>
      <c r="B4" s="53" t="s">
        <v>194</v>
      </c>
      <c r="C4" s="63" t="s">
        <v>198</v>
      </c>
      <c r="D4" s="34" t="s">
        <v>196</v>
      </c>
      <c r="E4" s="62" t="s">
        <v>197</v>
      </c>
      <c r="F4" s="35"/>
      <c r="G4" s="35" t="n">
        <v>14850000</v>
      </c>
    </row>
    <row r="5" customFormat="false" ht="15.75" hidden="false" customHeight="true" outlineLevel="0" collapsed="false">
      <c r="A5" s="43" t="s">
        <v>193</v>
      </c>
      <c r="B5" s="44" t="s">
        <v>194</v>
      </c>
      <c r="C5" s="61" t="s">
        <v>199</v>
      </c>
      <c r="D5" s="8" t="s">
        <v>200</v>
      </c>
      <c r="E5" s="43" t="s">
        <v>197</v>
      </c>
      <c r="F5" s="25"/>
      <c r="G5" s="25" t="n">
        <v>150000</v>
      </c>
    </row>
    <row r="6" customFormat="false" ht="15.75" hidden="false" customHeight="true" outlineLevel="0" collapsed="false">
      <c r="A6" s="62" t="s">
        <v>201</v>
      </c>
      <c r="B6" s="53" t="s">
        <v>194</v>
      </c>
      <c r="C6" s="64" t="s">
        <v>202</v>
      </c>
      <c r="D6" s="34" t="s">
        <v>203</v>
      </c>
      <c r="E6" s="62" t="s">
        <v>204</v>
      </c>
      <c r="F6" s="35" t="n">
        <v>750000</v>
      </c>
      <c r="G6" s="35"/>
    </row>
    <row r="7" customFormat="false" ht="15.75" hidden="false" customHeight="true" outlineLevel="0" collapsed="false">
      <c r="A7" s="43" t="s">
        <v>201</v>
      </c>
      <c r="B7" s="44" t="s">
        <v>194</v>
      </c>
      <c r="C7" s="65" t="s">
        <v>205</v>
      </c>
      <c r="D7" s="8" t="s">
        <v>206</v>
      </c>
      <c r="E7" s="43" t="s">
        <v>207</v>
      </c>
      <c r="F7" s="25"/>
      <c r="G7" s="25" t="n">
        <v>750000</v>
      </c>
    </row>
    <row r="8" customFormat="false" ht="15.75" hidden="false" customHeight="true" outlineLevel="0" collapsed="false">
      <c r="A8" s="62" t="s">
        <v>208</v>
      </c>
      <c r="B8" s="53" t="s">
        <v>209</v>
      </c>
      <c r="C8" s="66" t="s">
        <v>205</v>
      </c>
      <c r="D8" s="34" t="s">
        <v>210</v>
      </c>
      <c r="E8" s="62" t="s">
        <v>207</v>
      </c>
      <c r="F8" s="35" t="n">
        <v>750000</v>
      </c>
      <c r="G8" s="35"/>
    </row>
    <row r="9" customFormat="false" ht="15.75" hidden="false" customHeight="true" outlineLevel="0" collapsed="false">
      <c r="A9" s="43" t="s">
        <v>208</v>
      </c>
      <c r="B9" s="44" t="s">
        <v>209</v>
      </c>
      <c r="C9" s="67" t="s">
        <v>195</v>
      </c>
      <c r="D9" s="8" t="s">
        <v>210</v>
      </c>
      <c r="E9" s="43" t="s">
        <v>211</v>
      </c>
      <c r="F9" s="25"/>
      <c r="G9" s="25" t="n">
        <v>750000</v>
      </c>
    </row>
    <row r="10" customFormat="false" ht="15.75" hidden="false" customHeight="true" outlineLevel="0" collapsed="false">
      <c r="A10" s="62" t="s">
        <v>212</v>
      </c>
      <c r="B10" s="53" t="s">
        <v>213</v>
      </c>
      <c r="C10" s="63" t="s">
        <v>195</v>
      </c>
      <c r="D10" s="34" t="s">
        <v>214</v>
      </c>
      <c r="E10" s="62" t="s">
        <v>197</v>
      </c>
      <c r="F10" s="35" t="n">
        <v>22500000</v>
      </c>
      <c r="G10" s="35"/>
    </row>
    <row r="11" customFormat="false" ht="15.75" hidden="false" customHeight="true" outlineLevel="0" collapsed="false">
      <c r="A11" s="43" t="s">
        <v>212</v>
      </c>
      <c r="B11" s="44" t="s">
        <v>213</v>
      </c>
      <c r="C11" s="61" t="s">
        <v>198</v>
      </c>
      <c r="D11" s="8" t="s">
        <v>215</v>
      </c>
      <c r="E11" s="43" t="s">
        <v>197</v>
      </c>
      <c r="F11" s="25"/>
      <c r="G11" s="25" t="n">
        <v>22275000</v>
      </c>
    </row>
    <row r="12" customFormat="false" ht="15.75" hidden="false" customHeight="true" outlineLevel="0" collapsed="false">
      <c r="A12" s="62" t="s">
        <v>212</v>
      </c>
      <c r="B12" s="53" t="s">
        <v>213</v>
      </c>
      <c r="C12" s="63" t="s">
        <v>199</v>
      </c>
      <c r="D12" s="34" t="s">
        <v>216</v>
      </c>
      <c r="E12" s="62" t="s">
        <v>197</v>
      </c>
      <c r="F12" s="35"/>
      <c r="G12" s="35" t="n">
        <v>225000</v>
      </c>
    </row>
    <row r="13" customFormat="false" ht="15.75" hidden="false" customHeight="true" outlineLevel="0" collapsed="false">
      <c r="A13" s="43" t="s">
        <v>217</v>
      </c>
      <c r="B13" s="44" t="s">
        <v>218</v>
      </c>
      <c r="C13" s="68" t="s">
        <v>219</v>
      </c>
      <c r="D13" s="8" t="s">
        <v>220</v>
      </c>
      <c r="E13" s="43" t="s">
        <v>221</v>
      </c>
      <c r="F13" s="25" t="n">
        <v>35000000</v>
      </c>
      <c r="G13" s="25"/>
    </row>
    <row r="14" customFormat="false" ht="15.75" hidden="false" customHeight="true" outlineLevel="0" collapsed="false">
      <c r="A14" s="62" t="s">
        <v>217</v>
      </c>
      <c r="B14" s="53" t="s">
        <v>218</v>
      </c>
      <c r="C14" s="69" t="s">
        <v>195</v>
      </c>
      <c r="D14" s="34" t="s">
        <v>222</v>
      </c>
      <c r="E14" s="62" t="s">
        <v>211</v>
      </c>
      <c r="F14" s="35"/>
      <c r="G14" s="35" t="n">
        <v>35000000</v>
      </c>
    </row>
    <row r="15" customFormat="false" ht="15.75" hidden="false" customHeight="true" outlineLevel="0" collapsed="false">
      <c r="A15" s="43" t="s">
        <v>223</v>
      </c>
      <c r="B15" s="44" t="s">
        <v>224</v>
      </c>
      <c r="C15" s="70" t="s">
        <v>202</v>
      </c>
      <c r="D15" s="8" t="s">
        <v>225</v>
      </c>
      <c r="E15" s="43" t="s">
        <v>204</v>
      </c>
      <c r="F15" s="25" t="n">
        <v>750000</v>
      </c>
      <c r="G15" s="25"/>
    </row>
    <row r="16" customFormat="false" ht="15.75" hidden="false" customHeight="true" outlineLevel="0" collapsed="false">
      <c r="A16" s="62" t="s">
        <v>223</v>
      </c>
      <c r="B16" s="53" t="s">
        <v>224</v>
      </c>
      <c r="C16" s="69" t="s">
        <v>195</v>
      </c>
      <c r="D16" s="34" t="s">
        <v>226</v>
      </c>
      <c r="E16" s="62" t="s">
        <v>211</v>
      </c>
      <c r="F16" s="35"/>
      <c r="G16" s="35" t="n">
        <v>750000</v>
      </c>
    </row>
    <row r="17" customFormat="false" ht="15.75" hidden="false" customHeight="true" outlineLevel="0" collapsed="false">
      <c r="A17" s="43" t="s">
        <v>227</v>
      </c>
      <c r="B17" s="44" t="s">
        <v>228</v>
      </c>
      <c r="C17" s="61" t="s">
        <v>195</v>
      </c>
      <c r="D17" s="8" t="s">
        <v>229</v>
      </c>
      <c r="E17" s="43" t="s">
        <v>197</v>
      </c>
      <c r="F17" s="25" t="n">
        <v>18000000</v>
      </c>
      <c r="G17" s="25"/>
    </row>
    <row r="18" customFormat="false" ht="15.75" hidden="false" customHeight="true" outlineLevel="0" collapsed="false">
      <c r="A18" s="62" t="s">
        <v>227</v>
      </c>
      <c r="B18" s="53" t="s">
        <v>228</v>
      </c>
      <c r="C18" s="63" t="s">
        <v>198</v>
      </c>
      <c r="D18" s="34" t="s">
        <v>230</v>
      </c>
      <c r="E18" s="62" t="s">
        <v>197</v>
      </c>
      <c r="F18" s="35"/>
      <c r="G18" s="35" t="n">
        <v>17820000</v>
      </c>
    </row>
    <row r="19" customFormat="false" ht="15.75" hidden="false" customHeight="true" outlineLevel="0" collapsed="false">
      <c r="A19" s="43" t="s">
        <v>227</v>
      </c>
      <c r="B19" s="44" t="s">
        <v>228</v>
      </c>
      <c r="C19" s="61" t="s">
        <v>199</v>
      </c>
      <c r="D19" s="8" t="s">
        <v>231</v>
      </c>
      <c r="E19" s="43" t="s">
        <v>197</v>
      </c>
      <c r="F19" s="25"/>
      <c r="G19" s="25" t="n">
        <v>180000</v>
      </c>
    </row>
    <row r="20" customFormat="false" ht="15.75" hidden="false" customHeight="true" outlineLevel="0" collapsed="false">
      <c r="A20" s="62" t="s">
        <v>232</v>
      </c>
      <c r="B20" s="53" t="s">
        <v>168</v>
      </c>
      <c r="C20" s="71" t="s">
        <v>233</v>
      </c>
      <c r="D20" s="34" t="s">
        <v>234</v>
      </c>
      <c r="E20" s="62" t="s">
        <v>221</v>
      </c>
      <c r="F20" s="35" t="n">
        <v>28000000</v>
      </c>
      <c r="G20" s="35"/>
    </row>
    <row r="21" customFormat="false" ht="15.75" hidden="false" customHeight="true" outlineLevel="0" collapsed="false">
      <c r="A21" s="43" t="s">
        <v>232</v>
      </c>
      <c r="B21" s="44" t="s">
        <v>168</v>
      </c>
      <c r="C21" s="67" t="s">
        <v>195</v>
      </c>
      <c r="D21" s="8" t="s">
        <v>235</v>
      </c>
      <c r="E21" s="43" t="s">
        <v>211</v>
      </c>
      <c r="F21" s="25"/>
      <c r="G21" s="25" t="n">
        <v>28000000</v>
      </c>
    </row>
    <row r="22" customFormat="false" ht="15.75" hidden="false" customHeight="true" outlineLevel="0" collapsed="false">
      <c r="A22" s="62" t="s">
        <v>236</v>
      </c>
      <c r="B22" s="53" t="s">
        <v>237</v>
      </c>
      <c r="C22" s="64" t="s">
        <v>202</v>
      </c>
      <c r="D22" s="34" t="s">
        <v>238</v>
      </c>
      <c r="E22" s="62" t="s">
        <v>204</v>
      </c>
      <c r="F22" s="35" t="n">
        <v>3000000</v>
      </c>
      <c r="G22" s="35"/>
    </row>
    <row r="23" customFormat="false" ht="15.75" hidden="false" customHeight="true" outlineLevel="0" collapsed="false">
      <c r="A23" s="43" t="s">
        <v>236</v>
      </c>
      <c r="B23" s="44" t="s">
        <v>237</v>
      </c>
      <c r="C23" s="67" t="s">
        <v>195</v>
      </c>
      <c r="D23" s="8" t="s">
        <v>239</v>
      </c>
      <c r="E23" s="43" t="s">
        <v>211</v>
      </c>
      <c r="F23" s="25"/>
      <c r="G23" s="25" t="n">
        <v>3000000</v>
      </c>
    </row>
    <row r="24" customFormat="false" ht="15.75" hidden="false" customHeight="true" outlineLevel="0" collapsed="false">
      <c r="A24" s="62" t="s">
        <v>240</v>
      </c>
      <c r="B24" s="53" t="s">
        <v>237</v>
      </c>
      <c r="C24" s="72" t="s">
        <v>219</v>
      </c>
      <c r="D24" s="34" t="s">
        <v>241</v>
      </c>
      <c r="E24" s="62" t="s">
        <v>242</v>
      </c>
      <c r="F24" s="35" t="n">
        <v>12000000</v>
      </c>
      <c r="G24" s="35"/>
    </row>
    <row r="25" customFormat="false" ht="15.75" hidden="false" customHeight="true" outlineLevel="0" collapsed="false">
      <c r="A25" s="43" t="s">
        <v>240</v>
      </c>
      <c r="B25" s="44" t="s">
        <v>237</v>
      </c>
      <c r="C25" s="73" t="s">
        <v>243</v>
      </c>
      <c r="D25" s="8" t="s">
        <v>244</v>
      </c>
      <c r="E25" s="43" t="s">
        <v>242</v>
      </c>
      <c r="F25" s="25"/>
      <c r="G25" s="25" t="n">
        <v>12000000</v>
      </c>
    </row>
    <row r="26" customFormat="false" ht="15.75" hidden="false" customHeight="true" outlineLevel="0" collapsed="false">
      <c r="A26" s="62" t="s">
        <v>245</v>
      </c>
      <c r="B26" s="53" t="s">
        <v>237</v>
      </c>
      <c r="C26" s="72" t="s">
        <v>233</v>
      </c>
      <c r="D26" s="34" t="s">
        <v>241</v>
      </c>
      <c r="E26" s="62" t="s">
        <v>242</v>
      </c>
      <c r="F26" s="35" t="n">
        <v>2000000</v>
      </c>
      <c r="G26" s="35"/>
    </row>
    <row r="27" customFormat="false" ht="15.75" hidden="false" customHeight="true" outlineLevel="0" collapsed="false">
      <c r="A27" s="43" t="s">
        <v>245</v>
      </c>
      <c r="B27" s="44" t="s">
        <v>237</v>
      </c>
      <c r="C27" s="73" t="s">
        <v>243</v>
      </c>
      <c r="D27" s="8" t="s">
        <v>246</v>
      </c>
      <c r="E27" s="43" t="s">
        <v>242</v>
      </c>
      <c r="F27" s="25"/>
      <c r="G27" s="25" t="n">
        <v>2000000</v>
      </c>
    </row>
    <row r="28" customFormat="false" ht="15.75" hidden="false" customHeight="true" outlineLevel="0" collapsed="false">
      <c r="A28" s="62" t="s">
        <v>247</v>
      </c>
      <c r="B28" s="53" t="s">
        <v>248</v>
      </c>
      <c r="C28" s="63" t="s">
        <v>195</v>
      </c>
      <c r="D28" s="34" t="s">
        <v>249</v>
      </c>
      <c r="E28" s="62" t="s">
        <v>197</v>
      </c>
      <c r="F28" s="35" t="n">
        <v>15000000</v>
      </c>
      <c r="G28" s="35"/>
    </row>
    <row r="29" customFormat="false" ht="15.75" hidden="false" customHeight="true" outlineLevel="0" collapsed="false">
      <c r="A29" s="43" t="s">
        <v>247</v>
      </c>
      <c r="B29" s="44" t="s">
        <v>248</v>
      </c>
      <c r="C29" s="61" t="s">
        <v>198</v>
      </c>
      <c r="D29" s="8" t="s">
        <v>250</v>
      </c>
      <c r="E29" s="43" t="s">
        <v>197</v>
      </c>
      <c r="F29" s="25"/>
      <c r="G29" s="25" t="n">
        <v>14850000</v>
      </c>
    </row>
    <row r="30" customFormat="false" ht="15.75" hidden="false" customHeight="true" outlineLevel="0" collapsed="false">
      <c r="A30" s="62" t="s">
        <v>247</v>
      </c>
      <c r="B30" s="53" t="s">
        <v>248</v>
      </c>
      <c r="C30" s="63" t="s">
        <v>199</v>
      </c>
      <c r="D30" s="34" t="s">
        <v>251</v>
      </c>
      <c r="E30" s="62" t="s">
        <v>197</v>
      </c>
      <c r="F30" s="35"/>
      <c r="G30" s="35" t="n">
        <v>150000</v>
      </c>
    </row>
    <row r="31" customFormat="false" ht="15.75" hidden="false" customHeight="true" outlineLevel="0" collapsed="false">
      <c r="A31" s="43" t="s">
        <v>252</v>
      </c>
      <c r="B31" s="44" t="s">
        <v>171</v>
      </c>
      <c r="C31" s="68" t="s">
        <v>253</v>
      </c>
      <c r="D31" s="8" t="s">
        <v>254</v>
      </c>
      <c r="E31" s="43" t="s">
        <v>221</v>
      </c>
      <c r="F31" s="25" t="n">
        <v>22000000</v>
      </c>
      <c r="G31" s="25"/>
    </row>
    <row r="32" customFormat="false" ht="15.75" hidden="false" customHeight="true" outlineLevel="0" collapsed="false">
      <c r="A32" s="62" t="s">
        <v>252</v>
      </c>
      <c r="B32" s="53" t="s">
        <v>171</v>
      </c>
      <c r="C32" s="69" t="s">
        <v>195</v>
      </c>
      <c r="D32" s="34" t="s">
        <v>255</v>
      </c>
      <c r="E32" s="62" t="s">
        <v>211</v>
      </c>
      <c r="F32" s="35"/>
      <c r="G32" s="35" t="n">
        <v>22000000</v>
      </c>
    </row>
    <row r="33" customFormat="false" ht="15.75" hidden="false" customHeight="true" outlineLevel="0" collapsed="false">
      <c r="A33" s="43" t="s">
        <v>256</v>
      </c>
      <c r="B33" s="44" t="s">
        <v>257</v>
      </c>
      <c r="C33" s="61" t="s">
        <v>195</v>
      </c>
      <c r="D33" s="8" t="s">
        <v>258</v>
      </c>
      <c r="E33" s="43" t="s">
        <v>197</v>
      </c>
      <c r="F33" s="25" t="n">
        <v>12000000</v>
      </c>
      <c r="G33" s="25"/>
    </row>
    <row r="34" customFormat="false" ht="15.75" hidden="false" customHeight="true" outlineLevel="0" collapsed="false">
      <c r="A34" s="62" t="s">
        <v>256</v>
      </c>
      <c r="B34" s="53" t="s">
        <v>257</v>
      </c>
      <c r="C34" s="63" t="s">
        <v>198</v>
      </c>
      <c r="D34" s="34" t="s">
        <v>259</v>
      </c>
      <c r="E34" s="62" t="s">
        <v>197</v>
      </c>
      <c r="F34" s="35"/>
      <c r="G34" s="35" t="n">
        <v>11880000</v>
      </c>
    </row>
    <row r="35" customFormat="false" ht="15.75" hidden="false" customHeight="true" outlineLevel="0" collapsed="false">
      <c r="A35" s="43" t="s">
        <v>256</v>
      </c>
      <c r="B35" s="44" t="s">
        <v>257</v>
      </c>
      <c r="C35" s="61" t="s">
        <v>199</v>
      </c>
      <c r="D35" s="8" t="s">
        <v>260</v>
      </c>
      <c r="E35" s="43" t="s">
        <v>197</v>
      </c>
      <c r="F35" s="25"/>
      <c r="G35" s="25" t="n">
        <v>120000</v>
      </c>
    </row>
    <row r="36" customFormat="false" ht="15.75" hidden="false" customHeight="true" outlineLevel="0" collapsed="false">
      <c r="A36" s="62" t="s">
        <v>261</v>
      </c>
      <c r="B36" s="53" t="s">
        <v>174</v>
      </c>
      <c r="C36" s="71" t="s">
        <v>262</v>
      </c>
      <c r="D36" s="34" t="s">
        <v>263</v>
      </c>
      <c r="E36" s="62" t="s">
        <v>221</v>
      </c>
      <c r="F36" s="35" t="n">
        <v>18000000</v>
      </c>
      <c r="G36" s="35"/>
    </row>
    <row r="37" customFormat="false" ht="15.75" hidden="false" customHeight="true" outlineLevel="0" collapsed="false">
      <c r="A37" s="43" t="s">
        <v>261</v>
      </c>
      <c r="B37" s="44" t="s">
        <v>174</v>
      </c>
      <c r="C37" s="67" t="s">
        <v>195</v>
      </c>
      <c r="D37" s="8" t="s">
        <v>264</v>
      </c>
      <c r="E37" s="43" t="s">
        <v>211</v>
      </c>
      <c r="F37" s="25"/>
      <c r="G37" s="25" t="n">
        <v>18000000</v>
      </c>
    </row>
    <row r="38" customFormat="false" ht="15.75" hidden="false" customHeight="true" outlineLevel="0" collapsed="false">
      <c r="A38" s="62" t="s">
        <v>265</v>
      </c>
      <c r="B38" s="53" t="s">
        <v>266</v>
      </c>
      <c r="C38" s="71" t="s">
        <v>267</v>
      </c>
      <c r="D38" s="34" t="s">
        <v>268</v>
      </c>
      <c r="E38" s="62" t="s">
        <v>269</v>
      </c>
      <c r="F38" s="35" t="n">
        <v>8000000</v>
      </c>
      <c r="G38" s="35"/>
    </row>
    <row r="39" customFormat="false" ht="15.75" hidden="false" customHeight="true" outlineLevel="0" collapsed="false">
      <c r="A39" s="43" t="s">
        <v>265</v>
      </c>
      <c r="B39" s="44" t="s">
        <v>266</v>
      </c>
      <c r="C39" s="68" t="s">
        <v>198</v>
      </c>
      <c r="D39" s="8" t="s">
        <v>270</v>
      </c>
      <c r="E39" s="43" t="s">
        <v>269</v>
      </c>
      <c r="F39" s="25"/>
      <c r="G39" s="25" t="n">
        <v>7920000</v>
      </c>
    </row>
    <row r="40" customFormat="false" ht="15.75" hidden="false" customHeight="true" outlineLevel="0" collapsed="false">
      <c r="A40" s="62" t="s">
        <v>265</v>
      </c>
      <c r="B40" s="53" t="s">
        <v>266</v>
      </c>
      <c r="C40" s="71" t="s">
        <v>199</v>
      </c>
      <c r="D40" s="34" t="s">
        <v>271</v>
      </c>
      <c r="E40" s="62" t="s">
        <v>269</v>
      </c>
      <c r="F40" s="35"/>
      <c r="G40" s="35" t="n">
        <v>80000</v>
      </c>
    </row>
    <row r="41" customFormat="false" ht="15.75" hidden="false" customHeight="true" outlineLevel="0" collapsed="false">
      <c r="A41" s="43" t="s">
        <v>272</v>
      </c>
      <c r="B41" s="44" t="s">
        <v>273</v>
      </c>
      <c r="C41" s="68" t="s">
        <v>267</v>
      </c>
      <c r="D41" s="8" t="s">
        <v>274</v>
      </c>
      <c r="E41" s="43" t="s">
        <v>269</v>
      </c>
      <c r="F41" s="25"/>
      <c r="G41" s="25" t="n">
        <v>8000000</v>
      </c>
    </row>
    <row r="42" customFormat="false" ht="15.75" hidden="false" customHeight="true" outlineLevel="0" collapsed="false">
      <c r="A42" s="62" t="s">
        <v>272</v>
      </c>
      <c r="B42" s="53" t="s">
        <v>273</v>
      </c>
      <c r="C42" s="69" t="s">
        <v>195</v>
      </c>
      <c r="D42" s="34" t="s">
        <v>274</v>
      </c>
      <c r="E42" s="62" t="s">
        <v>211</v>
      </c>
      <c r="F42" s="35" t="n">
        <v>8000000</v>
      </c>
      <c r="G42" s="35"/>
    </row>
    <row r="43" customFormat="false" ht="15.75" hidden="false" customHeight="true" outlineLevel="0" collapsed="false">
      <c r="A43" s="43" t="s">
        <v>275</v>
      </c>
      <c r="B43" s="44" t="s">
        <v>276</v>
      </c>
      <c r="C43" s="73" t="s">
        <v>219</v>
      </c>
      <c r="D43" s="8" t="s">
        <v>277</v>
      </c>
      <c r="E43" s="43" t="s">
        <v>242</v>
      </c>
      <c r="F43" s="25" t="n">
        <v>5000000</v>
      </c>
      <c r="G43" s="25"/>
    </row>
    <row r="44" customFormat="false" ht="15.75" hidden="false" customHeight="true" outlineLevel="0" collapsed="false">
      <c r="A44" s="62" t="s">
        <v>275</v>
      </c>
      <c r="B44" s="53" t="s">
        <v>276</v>
      </c>
      <c r="C44" s="72" t="s">
        <v>243</v>
      </c>
      <c r="D44" s="34" t="s">
        <v>244</v>
      </c>
      <c r="E44" s="62" t="s">
        <v>242</v>
      </c>
      <c r="F44" s="35"/>
      <c r="G44" s="35" t="n">
        <v>5000000</v>
      </c>
    </row>
    <row r="45" customFormat="false" ht="15.75" hidden="false" customHeight="true" outlineLevel="0" collapsed="false">
      <c r="A45" s="43" t="s">
        <v>278</v>
      </c>
      <c r="B45" s="44" t="s">
        <v>276</v>
      </c>
      <c r="C45" s="73" t="s">
        <v>233</v>
      </c>
      <c r="D45" s="8" t="s">
        <v>277</v>
      </c>
      <c r="E45" s="43" t="s">
        <v>242</v>
      </c>
      <c r="F45" s="25" t="n">
        <v>1000000</v>
      </c>
      <c r="G45" s="25"/>
    </row>
    <row r="46" customFormat="false" ht="15.75" hidden="false" customHeight="true" outlineLevel="0" collapsed="false">
      <c r="A46" s="62" t="s">
        <v>278</v>
      </c>
      <c r="B46" s="53" t="s">
        <v>276</v>
      </c>
      <c r="C46" s="72" t="s">
        <v>243</v>
      </c>
      <c r="D46" s="34" t="s">
        <v>246</v>
      </c>
      <c r="E46" s="62" t="s">
        <v>242</v>
      </c>
      <c r="F46" s="35"/>
      <c r="G46" s="35" t="n">
        <v>1000000</v>
      </c>
    </row>
    <row r="47" customFormat="false" ht="15.75" hidden="false" customHeight="true" outlineLevel="0" collapsed="false">
      <c r="A47" s="43" t="s">
        <v>279</v>
      </c>
      <c r="B47" s="44" t="s">
        <v>276</v>
      </c>
      <c r="C47" s="73" t="s">
        <v>243</v>
      </c>
      <c r="D47" s="8" t="s">
        <v>280</v>
      </c>
      <c r="E47" s="43" t="s">
        <v>242</v>
      </c>
      <c r="F47" s="25" t="n">
        <v>2000000</v>
      </c>
      <c r="G47" s="25"/>
    </row>
    <row r="48" customFormat="false" ht="15.75" hidden="false" customHeight="true" outlineLevel="0" collapsed="false">
      <c r="A48" s="62" t="s">
        <v>279</v>
      </c>
      <c r="B48" s="53" t="s">
        <v>276</v>
      </c>
      <c r="C48" s="72" t="s">
        <v>253</v>
      </c>
      <c r="D48" s="34" t="s">
        <v>281</v>
      </c>
      <c r="E48" s="62" t="s">
        <v>242</v>
      </c>
      <c r="F48" s="35"/>
      <c r="G48" s="35" t="n">
        <v>2000000</v>
      </c>
    </row>
    <row r="49" customFormat="false" ht="15.75" hidden="false" customHeight="true" outlineLevel="0" collapsed="false">
      <c r="A49" s="43" t="s">
        <v>282</v>
      </c>
      <c r="B49" s="44" t="s">
        <v>276</v>
      </c>
      <c r="C49" s="73" t="s">
        <v>262</v>
      </c>
      <c r="D49" s="8" t="s">
        <v>283</v>
      </c>
      <c r="E49" s="43" t="s">
        <v>242</v>
      </c>
      <c r="F49" s="25" t="n">
        <v>1000000</v>
      </c>
      <c r="G49" s="25"/>
    </row>
    <row r="50" customFormat="false" ht="15.75" hidden="false" customHeight="true" outlineLevel="0" collapsed="false">
      <c r="A50" s="62" t="s">
        <v>282</v>
      </c>
      <c r="B50" s="53" t="s">
        <v>276</v>
      </c>
      <c r="C50" s="72" t="s">
        <v>243</v>
      </c>
      <c r="D50" s="34" t="s">
        <v>284</v>
      </c>
      <c r="E50" s="62" t="s">
        <v>242</v>
      </c>
      <c r="F50" s="35"/>
      <c r="G50" s="35" t="n">
        <v>1000000</v>
      </c>
    </row>
    <row r="51" customFormat="false" ht="15.75" hidden="false" customHeight="true" outlineLevel="0" collapsed="false">
      <c r="A51" s="43" t="s">
        <v>285</v>
      </c>
      <c r="B51" s="44" t="s">
        <v>276</v>
      </c>
      <c r="C51" s="70" t="s">
        <v>202</v>
      </c>
      <c r="D51" s="8" t="s">
        <v>286</v>
      </c>
      <c r="E51" s="43" t="s">
        <v>204</v>
      </c>
      <c r="F51" s="25" t="n">
        <v>3000000</v>
      </c>
      <c r="G51" s="25"/>
    </row>
    <row r="52" customFormat="false" ht="15.75" hidden="false" customHeight="true" outlineLevel="0" collapsed="false">
      <c r="A52" s="62" t="s">
        <v>285</v>
      </c>
      <c r="B52" s="53" t="s">
        <v>276</v>
      </c>
      <c r="C52" s="69" t="s">
        <v>195</v>
      </c>
      <c r="D52" s="34" t="s">
        <v>287</v>
      </c>
      <c r="E52" s="62" t="s">
        <v>211</v>
      </c>
      <c r="F52" s="35"/>
      <c r="G52" s="35" t="n">
        <v>3000000</v>
      </c>
    </row>
    <row r="53" customFormat="false" ht="15" hidden="false" customHeight="true" outlineLevel="0" collapsed="false">
      <c r="A53" s="45" t="s">
        <v>288</v>
      </c>
      <c r="B53" s="45"/>
      <c r="C53" s="45"/>
      <c r="D53" s="45"/>
      <c r="E53" s="45"/>
      <c r="F53" s="41" t="n">
        <f aca="false">SUM(F3:F52)</f>
        <v>232750000</v>
      </c>
      <c r="G53" s="41" t="n">
        <f aca="false">SUM(G3:G52)</f>
        <v>232750000</v>
      </c>
    </row>
    <row r="54" customFormat="false" ht="15" hidden="false" customHeight="true" outlineLevel="0" collapsed="false">
      <c r="A54" s="74"/>
      <c r="B54" s="74"/>
      <c r="C54" s="74"/>
      <c r="D54" s="74"/>
      <c r="E54" s="74"/>
      <c r="F54" s="75" t="str">
        <f aca="false">IF(F53=G53,"✓ YES","✗ NO")</f>
        <v>✓ YES</v>
      </c>
    </row>
  </sheetData>
  <mergeCells count="3">
    <mergeCell ref="A1:G1"/>
    <mergeCell ref="A53:E53"/>
    <mergeCell ref="A54:E5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D1457"/>
    <pageSetUpPr fitToPage="false"/>
  </sheetPr>
  <dimension ref="B1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6"/>
    <col collapsed="false" customWidth="true" hidden="false" outlineLevel="0" max="5" min="3" style="1" width="16"/>
    <col collapsed="false" customWidth="true" hidden="false" outlineLevel="0" max="6" min="6" style="1" width="4"/>
  </cols>
  <sheetData>
    <row r="1" customFormat="false" ht="15" hidden="false" customHeight="true" outlineLevel="0" collapsed="false">
      <c r="B1" s="23" t="s">
        <v>289</v>
      </c>
      <c r="C1" s="23"/>
      <c r="D1" s="23"/>
      <c r="E1" s="23"/>
    </row>
    <row r="2" customFormat="false" ht="15" hidden="false" customHeight="true" outlineLevel="0" collapsed="false">
      <c r="B2" s="9" t="s">
        <v>188</v>
      </c>
      <c r="C2" s="6" t="s">
        <v>290</v>
      </c>
      <c r="D2" s="6" t="s">
        <v>291</v>
      </c>
      <c r="E2" s="6" t="s">
        <v>292</v>
      </c>
    </row>
    <row r="3" customFormat="false" ht="18" hidden="false" customHeight="true" outlineLevel="0" collapsed="false">
      <c r="B3" s="9" t="s">
        <v>293</v>
      </c>
      <c r="C3" s="9"/>
      <c r="D3" s="9"/>
      <c r="E3" s="9"/>
    </row>
    <row r="4" customFormat="false" ht="18" hidden="false" customHeight="true" outlineLevel="0" collapsed="false">
      <c r="B4" s="47" t="s">
        <v>195</v>
      </c>
      <c r="C4" s="32" t="n">
        <v>6000000</v>
      </c>
      <c r="D4" s="32"/>
      <c r="E4" s="33" t="n">
        <f aca="false">C4-D4</f>
        <v>6000000</v>
      </c>
    </row>
    <row r="5" customFormat="false" ht="18" hidden="false" customHeight="true" outlineLevel="0" collapsed="false">
      <c r="B5" s="48" t="s">
        <v>219</v>
      </c>
      <c r="C5" s="37" t="n">
        <v>52000000</v>
      </c>
      <c r="D5" s="37"/>
      <c r="E5" s="38" t="n">
        <f aca="false">C5-D5</f>
        <v>52000000</v>
      </c>
    </row>
    <row r="6" customFormat="false" ht="18" hidden="false" customHeight="true" outlineLevel="0" collapsed="false">
      <c r="B6" s="47" t="s">
        <v>233</v>
      </c>
      <c r="C6" s="32" t="n">
        <v>31000000</v>
      </c>
      <c r="D6" s="32"/>
      <c r="E6" s="33" t="n">
        <f aca="false">C6-D6</f>
        <v>31000000</v>
      </c>
    </row>
    <row r="7" customFormat="false" ht="18" hidden="false" customHeight="true" outlineLevel="0" collapsed="false">
      <c r="B7" s="48" t="s">
        <v>253</v>
      </c>
      <c r="C7" s="37" t="n">
        <v>20000000</v>
      </c>
      <c r="D7" s="37"/>
      <c r="E7" s="38" t="n">
        <f aca="false">C7-D7</f>
        <v>20000000</v>
      </c>
    </row>
    <row r="8" customFormat="false" ht="18" hidden="false" customHeight="true" outlineLevel="0" collapsed="false">
      <c r="B8" s="47" t="s">
        <v>294</v>
      </c>
      <c r="C8" s="32" t="n">
        <v>19000000</v>
      </c>
      <c r="D8" s="32"/>
      <c r="E8" s="33" t="n">
        <f aca="false">C8-D8</f>
        <v>19000000</v>
      </c>
    </row>
    <row r="9" customFormat="false" ht="18" hidden="false" customHeight="true" outlineLevel="0" collapsed="false">
      <c r="B9" s="9" t="s">
        <v>295</v>
      </c>
      <c r="C9" s="9"/>
      <c r="D9" s="9"/>
      <c r="E9" s="9"/>
    </row>
    <row r="10" customFormat="false" ht="18" hidden="false" customHeight="true" outlineLevel="0" collapsed="false">
      <c r="B10" s="47" t="s">
        <v>205</v>
      </c>
      <c r="C10" s="32"/>
      <c r="D10" s="32"/>
      <c r="E10" s="32" t="n">
        <f aca="false">C10-D10</f>
        <v>0</v>
      </c>
    </row>
    <row r="11" customFormat="false" ht="18" hidden="false" customHeight="true" outlineLevel="0" collapsed="false">
      <c r="B11" s="48" t="s">
        <v>267</v>
      </c>
      <c r="C11" s="37"/>
      <c r="D11" s="37"/>
      <c r="E11" s="37" t="n">
        <f aca="false">C11-D11</f>
        <v>0</v>
      </c>
    </row>
    <row r="12" customFormat="false" ht="18" hidden="false" customHeight="true" outlineLevel="0" collapsed="false">
      <c r="B12" s="9" t="s">
        <v>296</v>
      </c>
      <c r="C12" s="9"/>
      <c r="D12" s="9"/>
      <c r="E12" s="9"/>
    </row>
    <row r="13" customFormat="false" ht="18" hidden="false" customHeight="true" outlineLevel="0" collapsed="false">
      <c r="B13" s="48" t="s">
        <v>198</v>
      </c>
      <c r="C13" s="37"/>
      <c r="D13" s="37" t="n">
        <v>74250000</v>
      </c>
      <c r="E13" s="38" t="n">
        <f aca="false">C13-D13</f>
        <v>-74250000</v>
      </c>
    </row>
    <row r="14" customFormat="false" ht="18" hidden="false" customHeight="true" outlineLevel="0" collapsed="false">
      <c r="B14" s="47" t="s">
        <v>199</v>
      </c>
      <c r="C14" s="32"/>
      <c r="D14" s="32" t="n">
        <v>742500</v>
      </c>
      <c r="E14" s="33" t="n">
        <f aca="false">C14-D14</f>
        <v>-742500</v>
      </c>
    </row>
    <row r="15" customFormat="false" ht="18" hidden="false" customHeight="true" outlineLevel="0" collapsed="false">
      <c r="B15" s="48" t="s">
        <v>297</v>
      </c>
      <c r="C15" s="37" t="n">
        <v>7920000</v>
      </c>
      <c r="D15" s="37"/>
      <c r="E15" s="38" t="n">
        <f aca="false">C15-D15</f>
        <v>7920000</v>
      </c>
    </row>
    <row r="16" customFormat="false" ht="18" hidden="false" customHeight="true" outlineLevel="0" collapsed="false">
      <c r="B16" s="47" t="s">
        <v>298</v>
      </c>
      <c r="C16" s="32" t="n">
        <v>80000</v>
      </c>
      <c r="D16" s="32"/>
      <c r="E16" s="33" t="n">
        <f aca="false">C16-D16</f>
        <v>80000</v>
      </c>
    </row>
    <row r="17" customFormat="false" ht="18" hidden="false" customHeight="true" outlineLevel="0" collapsed="false">
      <c r="B17" s="48" t="s">
        <v>202</v>
      </c>
      <c r="C17" s="37" t="n">
        <v>6750000</v>
      </c>
      <c r="D17" s="37"/>
      <c r="E17" s="37" t="n">
        <f aca="false">C17-D17</f>
        <v>6750000</v>
      </c>
    </row>
    <row r="18" customFormat="false" ht="18" hidden="false" customHeight="true" outlineLevel="0" collapsed="false">
      <c r="B18" s="47" t="s">
        <v>243</v>
      </c>
      <c r="C18" s="32"/>
      <c r="D18" s="32" t="n">
        <v>19000000</v>
      </c>
      <c r="E18" s="33" t="n">
        <f aca="false">C18-D18</f>
        <v>-19000000</v>
      </c>
    </row>
    <row r="19" customFormat="false" ht="15" hidden="false" customHeight="true" outlineLevel="0" collapsed="false">
      <c r="B19" s="39" t="s">
        <v>299</v>
      </c>
      <c r="C19" s="41" t="n">
        <f aca="false">SUM(C3:C18)</f>
        <v>142750000</v>
      </c>
      <c r="D19" s="41" t="n">
        <f aca="false">SUM(D3:D18)</f>
        <v>93992500</v>
      </c>
      <c r="E19" s="41" t="n">
        <f aca="false">C19-D19</f>
        <v>48757500</v>
      </c>
    </row>
    <row r="20" customFormat="false" ht="15" hidden="false" customHeight="true" outlineLevel="0" collapsed="false">
      <c r="B20" s="7" t="s">
        <v>300</v>
      </c>
      <c r="E20" s="75" t="str">
        <f aca="false">IF(C19=D19,"✓ BALANCED","✗ OUT OF BALANCE")</f>
        <v>✗ OUT OF BALANCE</v>
      </c>
    </row>
  </sheetData>
  <mergeCells count="4">
    <mergeCell ref="B1:E1"/>
    <mergeCell ref="B3:E3"/>
    <mergeCell ref="B9:E9"/>
    <mergeCell ref="B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95C"/>
    <pageSetUpPr fitToPage="false"/>
  </sheetPr>
  <dimension ref="B1:D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6"/>
    <col collapsed="false" customWidth="true" hidden="false" outlineLevel="0" max="4" min="3" style="1" width="16"/>
    <col collapsed="false" customWidth="true" hidden="false" outlineLevel="0" max="5" min="5" style="1" width="4"/>
  </cols>
  <sheetData>
    <row r="1" customFormat="false" ht="15" hidden="false" customHeight="true" outlineLevel="0" collapsed="false">
      <c r="B1" s="23" t="s">
        <v>301</v>
      </c>
      <c r="C1" s="23"/>
      <c r="D1" s="23"/>
    </row>
    <row r="2" customFormat="false" ht="15" hidden="false" customHeight="true" outlineLevel="0" collapsed="false">
      <c r="B2" s="9" t="s">
        <v>302</v>
      </c>
      <c r="C2" s="6" t="s">
        <v>303</v>
      </c>
      <c r="D2" s="6" t="s">
        <v>304</v>
      </c>
    </row>
    <row r="3" customFormat="false" ht="18" hidden="false" customHeight="true" outlineLevel="0" collapsed="false">
      <c r="B3" s="9" t="s">
        <v>305</v>
      </c>
      <c r="C3" s="9"/>
      <c r="D3" s="9"/>
    </row>
    <row r="4" customFormat="false" ht="18" hidden="false" customHeight="true" outlineLevel="0" collapsed="false">
      <c r="B4" s="19" t="s">
        <v>306</v>
      </c>
      <c r="C4" s="50" t="n">
        <v>14000000</v>
      </c>
      <c r="D4" s="50" t="n">
        <v>5000000</v>
      </c>
    </row>
    <row r="5" customFormat="false" ht="18" hidden="false" customHeight="true" outlineLevel="0" collapsed="false">
      <c r="B5" s="10" t="s">
        <v>307</v>
      </c>
      <c r="C5" s="54"/>
      <c r="D5" s="54"/>
    </row>
    <row r="6" customFormat="false" ht="18" hidden="false" customHeight="true" outlineLevel="0" collapsed="false">
      <c r="B6" s="19" t="s">
        <v>308</v>
      </c>
      <c r="C6" s="50"/>
      <c r="D6" s="50"/>
    </row>
    <row r="7" customFormat="false" ht="18" hidden="false" customHeight="true" outlineLevel="0" collapsed="false">
      <c r="B7" s="10" t="s">
        <v>309</v>
      </c>
      <c r="C7" s="54"/>
      <c r="D7" s="54"/>
    </row>
    <row r="8" customFormat="false" ht="18" hidden="false" customHeight="true" outlineLevel="0" collapsed="false">
      <c r="B8" s="76" t="s">
        <v>310</v>
      </c>
      <c r="C8" s="41" t="n">
        <f aca="false">SUM(C4:C7)</f>
        <v>14000000</v>
      </c>
      <c r="D8" s="41" t="n">
        <f aca="false">SUM(D4:D7)</f>
        <v>5000000</v>
      </c>
    </row>
    <row r="9" customFormat="false" ht="18" hidden="false" customHeight="true" outlineLevel="0" collapsed="false">
      <c r="B9" s="9" t="s">
        <v>311</v>
      </c>
      <c r="C9" s="9"/>
      <c r="D9" s="9"/>
    </row>
    <row r="10" customFormat="false" ht="18" hidden="false" customHeight="true" outlineLevel="0" collapsed="false">
      <c r="B10" s="19" t="s">
        <v>312</v>
      </c>
      <c r="C10" s="50" t="n">
        <v>3000000</v>
      </c>
      <c r="D10" s="50" t="n">
        <v>3000000</v>
      </c>
    </row>
    <row r="11" customFormat="false" ht="18" hidden="false" customHeight="true" outlineLevel="0" collapsed="false">
      <c r="B11" s="10" t="s">
        <v>313</v>
      </c>
      <c r="C11" s="54" t="n">
        <v>150000</v>
      </c>
      <c r="D11" s="54" t="n">
        <v>150000</v>
      </c>
    </row>
    <row r="12" customFormat="false" ht="18" hidden="false" customHeight="true" outlineLevel="0" collapsed="false">
      <c r="B12" s="19" t="s">
        <v>314</v>
      </c>
      <c r="C12" s="50" t="n">
        <v>120000</v>
      </c>
      <c r="D12" s="50" t="n">
        <v>125000</v>
      </c>
    </row>
    <row r="13" customFormat="false" ht="18" hidden="false" customHeight="true" outlineLevel="0" collapsed="false">
      <c r="B13" s="10" t="s">
        <v>315</v>
      </c>
      <c r="C13" s="54" t="n">
        <v>80000</v>
      </c>
      <c r="D13" s="54" t="n">
        <v>90000</v>
      </c>
    </row>
    <row r="14" customFormat="false" ht="18" hidden="false" customHeight="true" outlineLevel="0" collapsed="false">
      <c r="B14" s="19" t="s">
        <v>316</v>
      </c>
      <c r="C14" s="50" t="n">
        <v>50000</v>
      </c>
      <c r="D14" s="50" t="n">
        <v>60000</v>
      </c>
    </row>
    <row r="15" customFormat="false" ht="18" hidden="false" customHeight="true" outlineLevel="0" collapsed="false">
      <c r="B15" s="76" t="s">
        <v>317</v>
      </c>
      <c r="C15" s="41" t="n">
        <f aca="false">SUM(C10:C14)</f>
        <v>3400000</v>
      </c>
      <c r="D15" s="41" t="n">
        <f aca="false">SUM(D10:D14)</f>
        <v>3425000</v>
      </c>
    </row>
    <row r="16" customFormat="false" ht="18" hidden="false" customHeight="true" outlineLevel="0" collapsed="false">
      <c r="B16" s="76" t="s">
        <v>318</v>
      </c>
      <c r="C16" s="41" t="n">
        <f aca="false">C8-C15</f>
        <v>10600000</v>
      </c>
      <c r="D16" s="41" t="n">
        <f aca="false">D8-D15</f>
        <v>1575000</v>
      </c>
    </row>
    <row r="18" customFormat="false" ht="15" hidden="false" customHeight="true" outlineLevel="0" collapsed="false">
      <c r="B18" s="9" t="s">
        <v>319</v>
      </c>
      <c r="C18" s="9"/>
      <c r="D18" s="9"/>
    </row>
    <row r="19" customFormat="false" ht="15" hidden="false" customHeight="true" outlineLevel="0" collapsed="false">
      <c r="B19" s="77" t="s">
        <v>320</v>
      </c>
      <c r="C19" s="78" t="s">
        <v>321</v>
      </c>
      <c r="D19" s="78" t="s">
        <v>322</v>
      </c>
    </row>
    <row r="20" customFormat="false" ht="18" hidden="false" customHeight="true" outlineLevel="0" collapsed="false">
      <c r="B20" s="9" t="s">
        <v>293</v>
      </c>
      <c r="C20" s="9"/>
      <c r="D20" s="9"/>
    </row>
    <row r="21" customFormat="false" ht="18" hidden="false" customHeight="true" outlineLevel="0" collapsed="false">
      <c r="B21" s="10" t="s">
        <v>323</v>
      </c>
      <c r="C21" s="54" t="n">
        <v>14250000</v>
      </c>
      <c r="D21" s="54" t="n">
        <v>6000000</v>
      </c>
    </row>
    <row r="22" customFormat="false" ht="18" hidden="false" customHeight="true" outlineLevel="0" collapsed="false">
      <c r="B22" s="19" t="s">
        <v>324</v>
      </c>
      <c r="C22" s="50" t="n">
        <v>77000000</v>
      </c>
      <c r="D22" s="50" t="n">
        <v>122000000</v>
      </c>
    </row>
    <row r="23" customFormat="false" ht="18" hidden="false" customHeight="true" outlineLevel="0" collapsed="false">
      <c r="B23" s="10" t="s">
        <v>325</v>
      </c>
      <c r="C23" s="54"/>
      <c r="D23" s="54"/>
    </row>
    <row r="24" customFormat="false" ht="18" hidden="false" customHeight="true" outlineLevel="0" collapsed="false">
      <c r="B24" s="76" t="s">
        <v>326</v>
      </c>
      <c r="C24" s="41" t="n">
        <f aca="false">SUM(C21:C23)</f>
        <v>91250000</v>
      </c>
      <c r="D24" s="41" t="n">
        <f aca="false">SUM(D21:D23)</f>
        <v>128000000</v>
      </c>
    </row>
    <row r="25" customFormat="false" ht="18" hidden="false" customHeight="true" outlineLevel="0" collapsed="false">
      <c r="B25" s="9" t="s">
        <v>295</v>
      </c>
      <c r="C25" s="9"/>
      <c r="D25" s="9"/>
    </row>
    <row r="26" customFormat="false" ht="18" hidden="false" customHeight="true" outlineLevel="0" collapsed="false">
      <c r="B26" s="19" t="s">
        <v>327</v>
      </c>
      <c r="C26" s="50"/>
      <c r="D26" s="50"/>
    </row>
    <row r="27" customFormat="false" ht="18" hidden="false" customHeight="true" outlineLevel="0" collapsed="false">
      <c r="B27" s="10" t="s">
        <v>328</v>
      </c>
      <c r="C27" s="54"/>
      <c r="D27" s="54"/>
    </row>
    <row r="28" customFormat="false" ht="18" hidden="false" customHeight="true" outlineLevel="0" collapsed="false">
      <c r="B28" s="76" t="s">
        <v>329</v>
      </c>
      <c r="C28" s="41" t="n">
        <f aca="false">SUM(C26:C27)</f>
        <v>0</v>
      </c>
      <c r="D28" s="41" t="n">
        <f aca="false">SUM(D26:D27)</f>
        <v>0</v>
      </c>
    </row>
    <row r="29" customFormat="false" ht="18" hidden="false" customHeight="true" outlineLevel="0" collapsed="false">
      <c r="B29" s="9" t="s">
        <v>330</v>
      </c>
      <c r="C29" s="9"/>
      <c r="D29" s="9"/>
    </row>
    <row r="30" customFormat="false" ht="18" hidden="false" customHeight="true" outlineLevel="0" collapsed="false">
      <c r="B30" s="19" t="s">
        <v>331</v>
      </c>
      <c r="C30" s="50" t="n">
        <v>60045000</v>
      </c>
      <c r="D30" s="50" t="n">
        <v>74250000</v>
      </c>
    </row>
    <row r="31" customFormat="false" ht="18" hidden="false" customHeight="true" outlineLevel="0" collapsed="false">
      <c r="B31" s="10" t="s">
        <v>332</v>
      </c>
      <c r="C31" s="54" t="n">
        <v>607500</v>
      </c>
      <c r="D31" s="54" t="n">
        <v>742500</v>
      </c>
    </row>
    <row r="32" customFormat="false" ht="18" hidden="false" customHeight="true" outlineLevel="0" collapsed="false">
      <c r="B32" s="19" t="s">
        <v>333</v>
      </c>
      <c r="C32" s="50" t="n">
        <v>10773000</v>
      </c>
      <c r="D32" s="50" t="n">
        <v>15850000</v>
      </c>
    </row>
    <row r="33" customFormat="false" ht="18" hidden="false" customHeight="true" outlineLevel="0" collapsed="false">
      <c r="B33" s="10" t="s">
        <v>243</v>
      </c>
      <c r="C33" s="54" t="n">
        <v>14000000</v>
      </c>
      <c r="D33" s="54" t="n">
        <v>19000000</v>
      </c>
    </row>
    <row r="34" customFormat="false" ht="18" hidden="false" customHeight="true" outlineLevel="0" collapsed="false">
      <c r="B34" s="19" t="s">
        <v>334</v>
      </c>
      <c r="C34" s="50"/>
      <c r="D34" s="50" t="n">
        <v>-8000000</v>
      </c>
    </row>
    <row r="35" customFormat="false" ht="18" hidden="false" customHeight="true" outlineLevel="0" collapsed="false">
      <c r="B35" s="76" t="s">
        <v>335</v>
      </c>
      <c r="C35" s="41" t="n">
        <f aca="false">SUM(C30:C34)</f>
        <v>85425500</v>
      </c>
      <c r="D35" s="41" t="n">
        <f aca="false">SUM(D30:D34)</f>
        <v>101842500</v>
      </c>
    </row>
    <row r="36" customFormat="false" ht="18" hidden="false" customHeight="true" outlineLevel="0" collapsed="false">
      <c r="B36" s="39" t="s">
        <v>336</v>
      </c>
      <c r="C36" s="79" t="n">
        <f aca="false">C28+C35</f>
        <v>85425500</v>
      </c>
      <c r="D36" s="79" t="n">
        <f aca="false">D28+D35</f>
        <v>101842500</v>
      </c>
    </row>
  </sheetData>
  <mergeCells count="7">
    <mergeCell ref="B1:D1"/>
    <mergeCell ref="B3:D3"/>
    <mergeCell ref="B9:D9"/>
    <mergeCell ref="B18:D18"/>
    <mergeCell ref="B20:D20"/>
    <mergeCell ref="B25:D25"/>
    <mergeCell ref="B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65C0"/>
    <pageSetUpPr fitToPage="false"/>
  </sheetPr>
  <dimension ref="B1:J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0"/>
    <col collapsed="false" customWidth="true" hidden="false" outlineLevel="0" max="9" min="3" style="1" width="14"/>
    <col collapsed="false" customWidth="true" hidden="false" outlineLevel="0" max="10" min="10" style="1" width="4"/>
  </cols>
  <sheetData>
    <row r="1" customFormat="false" ht="15" hidden="false" customHeight="true" outlineLevel="0" collapsed="false">
      <c r="B1" s="23" t="s">
        <v>337</v>
      </c>
      <c r="C1" s="23"/>
      <c r="D1" s="23"/>
      <c r="E1" s="23"/>
      <c r="F1" s="23"/>
      <c r="G1" s="23"/>
      <c r="H1" s="23"/>
      <c r="I1" s="23"/>
    </row>
    <row r="2" customFormat="false" ht="36" hidden="false" customHeight="true" outlineLevel="0" collapsed="false">
      <c r="B2" s="46" t="s">
        <v>91</v>
      </c>
      <c r="C2" s="46" t="s">
        <v>143</v>
      </c>
      <c r="D2" s="46" t="s">
        <v>338</v>
      </c>
      <c r="E2" s="46" t="s">
        <v>339</v>
      </c>
      <c r="F2" s="46" t="s">
        <v>340</v>
      </c>
      <c r="G2" s="46" t="s">
        <v>341</v>
      </c>
      <c r="H2" s="46" t="s">
        <v>342</v>
      </c>
      <c r="I2" s="46" t="s">
        <v>343</v>
      </c>
      <c r="J2" s="46" t="s">
        <v>344</v>
      </c>
    </row>
    <row r="3" customFormat="false" ht="19.5" hidden="false" customHeight="true" outlineLevel="0" collapsed="false">
      <c r="B3" s="18" t="s">
        <v>103</v>
      </c>
      <c r="C3" s="50" t="n">
        <v>25000000</v>
      </c>
      <c r="D3" s="50" t="n">
        <v>14237500</v>
      </c>
      <c r="E3" s="50" t="n">
        <v>4500000</v>
      </c>
      <c r="F3" s="50" t="n">
        <v>-1333333</v>
      </c>
      <c r="G3" s="50" t="n">
        <v>-500000</v>
      </c>
      <c r="H3" s="50" t="n">
        <v>833333</v>
      </c>
      <c r="I3" s="33" t="n">
        <f aca="false">D3+E3+F3+G3+H3</f>
        <v>17737500</v>
      </c>
      <c r="J3" s="31" t="n">
        <f aca="false">I3/I$11</f>
        <v>0.166666666666667</v>
      </c>
    </row>
    <row r="4" customFormat="false" ht="19.5" hidden="false" customHeight="true" outlineLevel="0" collapsed="false">
      <c r="B4" s="52" t="s">
        <v>105</v>
      </c>
      <c r="C4" s="54" t="n">
        <v>20000000</v>
      </c>
      <c r="D4" s="54" t="n">
        <v>11390000</v>
      </c>
      <c r="E4" s="54" t="n">
        <v>3600000</v>
      </c>
      <c r="F4" s="54" t="n">
        <v>-1066667</v>
      </c>
      <c r="G4" s="54" t="n">
        <v>-400000</v>
      </c>
      <c r="H4" s="54" t="n">
        <v>666667</v>
      </c>
      <c r="I4" s="38" t="n">
        <f aca="false">D4+E4+F4+G4+H4</f>
        <v>14190000</v>
      </c>
      <c r="J4" s="36" t="n">
        <f aca="false">I4/I$11</f>
        <v>0.133333333333333</v>
      </c>
    </row>
    <row r="5" customFormat="false" ht="19.5" hidden="false" customHeight="true" outlineLevel="0" collapsed="false">
      <c r="B5" s="18" t="s">
        <v>107</v>
      </c>
      <c r="C5" s="50" t="n">
        <v>30000000</v>
      </c>
      <c r="D5" s="50" t="n">
        <v>17085000</v>
      </c>
      <c r="E5" s="50" t="n">
        <v>5400000</v>
      </c>
      <c r="F5" s="50" t="n">
        <v>-1600000</v>
      </c>
      <c r="G5" s="50" t="n">
        <v>-600000</v>
      </c>
      <c r="H5" s="50" t="n">
        <v>1000000</v>
      </c>
      <c r="I5" s="33" t="n">
        <f aca="false">D5+E5+F5+G5+H5</f>
        <v>21285000</v>
      </c>
      <c r="J5" s="31" t="n">
        <f aca="false">I5/I$11</f>
        <v>0.2</v>
      </c>
    </row>
    <row r="6" customFormat="false" ht="19.5" hidden="false" customHeight="true" outlineLevel="0" collapsed="false">
      <c r="B6" s="52" t="s">
        <v>109</v>
      </c>
      <c r="C6" s="54" t="n">
        <v>15000000</v>
      </c>
      <c r="D6" s="54" t="n">
        <v>8542500</v>
      </c>
      <c r="E6" s="54" t="n">
        <v>2700000</v>
      </c>
      <c r="F6" s="54" t="n">
        <v>-800000</v>
      </c>
      <c r="G6" s="54" t="n">
        <v>-300000</v>
      </c>
      <c r="H6" s="54" t="n">
        <v>500000</v>
      </c>
      <c r="I6" s="38" t="n">
        <f aca="false">D6+E6+F6+G6+H6</f>
        <v>10642500</v>
      </c>
      <c r="J6" s="36" t="n">
        <f aca="false">I6/I$11</f>
        <v>0.1</v>
      </c>
    </row>
    <row r="7" customFormat="false" ht="19.5" hidden="false" customHeight="true" outlineLevel="0" collapsed="false">
      <c r="B7" s="18" t="s">
        <v>111</v>
      </c>
      <c r="C7" s="50" t="n">
        <v>20000000</v>
      </c>
      <c r="D7" s="50" t="n">
        <v>11390000</v>
      </c>
      <c r="E7" s="50" t="n">
        <v>3600000</v>
      </c>
      <c r="F7" s="50" t="n">
        <v>-1066667</v>
      </c>
      <c r="G7" s="50" t="n">
        <v>-400000</v>
      </c>
      <c r="H7" s="50" t="n">
        <v>666667</v>
      </c>
      <c r="I7" s="33" t="n">
        <f aca="false">D7+E7+F7+G7+H7</f>
        <v>14190000</v>
      </c>
      <c r="J7" s="31" t="n">
        <f aca="false">I7/I$11</f>
        <v>0.133333333333333</v>
      </c>
    </row>
    <row r="8" customFormat="false" ht="19.5" hidden="false" customHeight="true" outlineLevel="0" collapsed="false">
      <c r="B8" s="52" t="s">
        <v>113</v>
      </c>
      <c r="C8" s="54" t="n">
        <v>25000000</v>
      </c>
      <c r="D8" s="54" t="n">
        <v>14237500</v>
      </c>
      <c r="E8" s="54" t="n">
        <v>4500000</v>
      </c>
      <c r="F8" s="54" t="n">
        <v>-1333333</v>
      </c>
      <c r="G8" s="54" t="n">
        <v>-500000</v>
      </c>
      <c r="H8" s="54" t="n">
        <v>833333</v>
      </c>
      <c r="I8" s="38" t="n">
        <f aca="false">D8+E8+F8+G8+H8</f>
        <v>17737500</v>
      </c>
      <c r="J8" s="36" t="n">
        <f aca="false">I8/I$11</f>
        <v>0.166666666666667</v>
      </c>
    </row>
    <row r="9" customFormat="false" ht="19.5" hidden="false" customHeight="true" outlineLevel="0" collapsed="false">
      <c r="B9" s="18" t="s">
        <v>115</v>
      </c>
      <c r="C9" s="50" t="n">
        <v>10000000</v>
      </c>
      <c r="D9" s="50" t="n">
        <v>5695000</v>
      </c>
      <c r="E9" s="50" t="n">
        <v>1800000</v>
      </c>
      <c r="F9" s="50" t="n">
        <v>-533333</v>
      </c>
      <c r="G9" s="50" t="n">
        <v>-200000</v>
      </c>
      <c r="H9" s="50" t="n">
        <v>333333</v>
      </c>
      <c r="I9" s="33" t="n">
        <f aca="false">D9+E9+F9+G9+H9</f>
        <v>7095000</v>
      </c>
      <c r="J9" s="31" t="n">
        <f aca="false">I9/I$11</f>
        <v>0.0666666666666667</v>
      </c>
    </row>
    <row r="10" customFormat="false" ht="19.5" hidden="false" customHeight="true" outlineLevel="0" collapsed="false">
      <c r="B10" s="52" t="s">
        <v>117</v>
      </c>
      <c r="C10" s="54" t="n">
        <v>5000000</v>
      </c>
      <c r="D10" s="54" t="n">
        <v>2847500</v>
      </c>
      <c r="E10" s="54" t="n">
        <v>900000</v>
      </c>
      <c r="F10" s="54" t="n">
        <v>-266667</v>
      </c>
      <c r="G10" s="54" t="n">
        <v>-100000</v>
      </c>
      <c r="H10" s="54" t="n">
        <v>166667</v>
      </c>
      <c r="I10" s="38" t="n">
        <f aca="false">D10+E10+F10+G10+H10</f>
        <v>3547500</v>
      </c>
      <c r="J10" s="36" t="n">
        <f aca="false">I10/I$11</f>
        <v>0.0333333333333333</v>
      </c>
    </row>
    <row r="11" customFormat="false" ht="21.75" hidden="false" customHeight="true" outlineLevel="0" collapsed="false">
      <c r="B11" s="39" t="s">
        <v>148</v>
      </c>
      <c r="C11" s="41" t="n">
        <f aca="false">SUM(C3:C10)</f>
        <v>150000000</v>
      </c>
      <c r="D11" s="41" t="n">
        <f aca="false">SUM(D3:D10)</f>
        <v>85425000</v>
      </c>
      <c r="E11" s="41" t="n">
        <f aca="false">SUM(E3:E10)</f>
        <v>27000000</v>
      </c>
      <c r="F11" s="41" t="n">
        <f aca="false">SUM(F3:F10)</f>
        <v>-8000000</v>
      </c>
      <c r="G11" s="41" t="n">
        <f aca="false">SUM(G3:G10)</f>
        <v>-3000000</v>
      </c>
      <c r="H11" s="41" t="n">
        <f aca="false">SUM(H3:H10)</f>
        <v>5000000</v>
      </c>
      <c r="I11" s="41" t="n">
        <f aca="false">SUM(I3:I10)</f>
        <v>106425000</v>
      </c>
      <c r="J11" s="42" t="n">
        <f aca="false">100%</f>
        <v>1</v>
      </c>
    </row>
    <row r="13" customFormat="false" ht="15" hidden="false" customHeight="true" outlineLevel="0" collapsed="false">
      <c r="B13" s="9" t="s">
        <v>345</v>
      </c>
      <c r="C13" s="9"/>
      <c r="D13" s="9"/>
      <c r="E13" s="9"/>
      <c r="F13" s="9"/>
      <c r="G13" s="9"/>
      <c r="H13" s="9"/>
      <c r="I13" s="9"/>
      <c r="J13" s="9"/>
    </row>
    <row r="14" customFormat="false" ht="18" hidden="false" customHeight="true" outlineLevel="0" collapsed="false">
      <c r="B14" s="19" t="s">
        <v>346</v>
      </c>
      <c r="C14" s="19"/>
      <c r="D14" s="19"/>
      <c r="E14" s="19"/>
      <c r="F14" s="38" t="n">
        <f aca="false">I10</f>
        <v>3547500</v>
      </c>
    </row>
    <row r="15" customFormat="false" ht="18" hidden="false" customHeight="true" outlineLevel="0" collapsed="false">
      <c r="B15" s="19" t="s">
        <v>347</v>
      </c>
      <c r="C15" s="19"/>
      <c r="D15" s="19"/>
      <c r="E15" s="19"/>
      <c r="F15" s="38" t="n">
        <f aca="false">82500000</f>
        <v>82500000</v>
      </c>
    </row>
    <row r="16" customFormat="false" ht="18" hidden="false" customHeight="true" outlineLevel="0" collapsed="false">
      <c r="B16" s="19" t="s">
        <v>348</v>
      </c>
      <c r="C16" s="19"/>
      <c r="D16" s="19"/>
      <c r="E16" s="19"/>
      <c r="F16" s="38" t="n">
        <f aca="false">8000000</f>
        <v>8000000</v>
      </c>
    </row>
    <row r="17" customFormat="false" ht="18" hidden="false" customHeight="true" outlineLevel="0" collapsed="false">
      <c r="B17" s="19" t="s">
        <v>349</v>
      </c>
      <c r="C17" s="19"/>
      <c r="D17" s="19"/>
      <c r="E17" s="19"/>
      <c r="F17" s="58" t="n">
        <f aca="false">I12/82500000</f>
        <v>0</v>
      </c>
    </row>
    <row r="18" customFormat="false" ht="18" hidden="false" customHeight="true" outlineLevel="0" collapsed="false">
      <c r="B18" s="19" t="s">
        <v>350</v>
      </c>
      <c r="C18" s="19"/>
      <c r="D18" s="19"/>
      <c r="E18" s="19"/>
      <c r="F18" s="58" t="n">
        <f aca="false">122000000/103000000</f>
        <v>1.18446601941748</v>
      </c>
    </row>
    <row r="19" customFormat="false" ht="18" hidden="false" customHeight="true" outlineLevel="0" collapsed="false">
      <c r="B19" s="19" t="s">
        <v>181</v>
      </c>
      <c r="C19" s="19"/>
      <c r="D19" s="19"/>
      <c r="E19" s="19"/>
      <c r="F19" s="59" t="n">
        <f aca="false">19000000/103000000</f>
        <v>0.184466019417476</v>
      </c>
    </row>
  </sheetData>
  <mergeCells count="8">
    <mergeCell ref="B1:I1"/>
    <mergeCell ref="B13:J13"/>
    <mergeCell ref="B14:E14"/>
    <mergeCell ref="B15:E15"/>
    <mergeCell ref="B16:E16"/>
    <mergeCell ref="B17:E17"/>
    <mergeCell ref="B18:E18"/>
    <mergeCell ref="B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2026-04-29T13:21:05Z</dcterms:created>
  <dc:creator>openpyxl</dc:creator>
  <dc:description/>
  <dc:language>en-US</dc:language>
  <cp:lastModifiedBy/>
  <dcterms:modified xsi:type="dcterms:W3CDTF">2026-04-29T13:21:58Z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